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te\Documents\# Hobby\# Abuduuns-Lab\Website\data\"/>
    </mc:Choice>
  </mc:AlternateContent>
  <bookViews>
    <workbookView xWindow="0" yWindow="0" windowWidth="20490" windowHeight="8340"/>
  </bookViews>
  <sheets>
    <sheet name="Tools" sheetId="2" r:id="rId1"/>
    <sheet name="Gehäuse" sheetId="3" r:id="rId2"/>
    <sheet name="Raummoden" sheetId="5" r:id="rId3"/>
    <sheet name="Auto Pegel" sheetId="7" r:id="rId4"/>
  </sheets>
  <calcPr calcId="152511"/>
</workbook>
</file>

<file path=xl/calcChain.xml><?xml version="1.0" encoding="utf-8"?>
<calcChain xmlns="http://schemas.openxmlformats.org/spreadsheetml/2006/main">
  <c r="E20" i="2" l="1"/>
  <c r="E19" i="2"/>
  <c r="F8" i="2"/>
  <c r="C20" i="3" l="1"/>
  <c r="L11" i="2" l="1"/>
  <c r="L7" i="2"/>
  <c r="J12" i="7" l="1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J7" i="7"/>
  <c r="H7" i="7"/>
  <c r="F7" i="7"/>
  <c r="D7" i="7"/>
  <c r="J6" i="7"/>
  <c r="H6" i="7"/>
  <c r="F6" i="7"/>
  <c r="D6" i="7"/>
  <c r="J5" i="7"/>
  <c r="H5" i="7"/>
  <c r="F5" i="7"/>
  <c r="D5" i="7"/>
  <c r="J4" i="7"/>
  <c r="H4" i="7"/>
  <c r="F4" i="7"/>
  <c r="D4" i="7"/>
  <c r="E13" i="5"/>
  <c r="B13" i="5"/>
  <c r="B14" i="5" s="1"/>
  <c r="B7" i="5"/>
  <c r="B8" i="5" s="1"/>
  <c r="E6" i="5"/>
  <c r="D6" i="5"/>
  <c r="C6" i="5"/>
  <c r="E5" i="5"/>
  <c r="D5" i="5"/>
  <c r="C5" i="5"/>
  <c r="E4" i="5"/>
  <c r="D4" i="5"/>
  <c r="C4" i="5"/>
  <c r="B28" i="3"/>
  <c r="F18" i="3"/>
  <c r="F20" i="3" s="1"/>
  <c r="I8" i="3"/>
  <c r="F8" i="3"/>
  <c r="C7" i="3"/>
  <c r="C9" i="3" s="1"/>
  <c r="C6" i="3"/>
  <c r="C5" i="3"/>
  <c r="K19" i="2"/>
  <c r="N18" i="2"/>
  <c r="K18" i="2"/>
  <c r="K17" i="2"/>
  <c r="K16" i="2"/>
  <c r="B19" i="2"/>
  <c r="B20" i="2" s="1"/>
  <c r="I7" i="2"/>
  <c r="I9" i="2" s="1"/>
  <c r="C6" i="2"/>
  <c r="C5" i="2"/>
  <c r="I8" i="2" l="1"/>
  <c r="B10" i="3"/>
  <c r="I17" i="3" s="1"/>
  <c r="I10" i="2"/>
  <c r="I15" i="3" l="1"/>
  <c r="I16" i="3"/>
</calcChain>
</file>

<file path=xl/sharedStrings.xml><?xml version="1.0" encoding="utf-8"?>
<sst xmlns="http://schemas.openxmlformats.org/spreadsheetml/2006/main" count="136" uniqueCount="105">
  <si>
    <t>Fres (Hz)</t>
  </si>
  <si>
    <t>Qts</t>
  </si>
  <si>
    <t>Vas (L)</t>
  </si>
  <si>
    <t>Qtc</t>
  </si>
  <si>
    <t>Fc (Hz)</t>
  </si>
  <si>
    <t>Vb (L)</t>
  </si>
  <si>
    <t>P (W)</t>
  </si>
  <si>
    <t>-</t>
  </si>
  <si>
    <t>MDS08</t>
  </si>
  <si>
    <t>Tools</t>
  </si>
  <si>
    <t>Pegelrechner</t>
  </si>
  <si>
    <t>Endstufenleistung</t>
  </si>
  <si>
    <t>Verstärkung</t>
  </si>
  <si>
    <t>Watt -&gt; dB</t>
  </si>
  <si>
    <r>
      <t>U</t>
    </r>
    <r>
      <rPr>
        <sz val="8"/>
        <color theme="1"/>
        <rFont val="Arial"/>
        <family val="2"/>
      </rPr>
      <t>B (V)UB (V)</t>
    </r>
  </si>
  <si>
    <t>V (dB)</t>
  </si>
  <si>
    <t>dB -&gt; Watt</t>
  </si>
  <si>
    <r>
      <t>R</t>
    </r>
    <r>
      <rPr>
        <sz val="8"/>
        <color theme="1"/>
        <rFont val="Arial"/>
        <family val="2"/>
      </rPr>
      <t>L (Ohm)</t>
    </r>
  </si>
  <si>
    <t>U Ein (mV)</t>
  </si>
  <si>
    <t>n (%)</t>
  </si>
  <si>
    <t>U Aus (V)</t>
  </si>
  <si>
    <t>P (2R)</t>
  </si>
  <si>
    <t>P (4R)</t>
  </si>
  <si>
    <t>P (8R)</t>
  </si>
  <si>
    <t>CB nach Qtc</t>
  </si>
  <si>
    <t>CB nach Vb</t>
  </si>
  <si>
    <t>d (cm)</t>
  </si>
  <si>
    <t>Fc (hz)</t>
  </si>
  <si>
    <t>TSP mitteln</t>
  </si>
  <si>
    <t>LED Vorwiderstand</t>
  </si>
  <si>
    <t>Wert</t>
  </si>
  <si>
    <t>Chassis 1</t>
  </si>
  <si>
    <t>Chassis 2</t>
  </si>
  <si>
    <t>Chassis 3</t>
  </si>
  <si>
    <t>Durchschnitt</t>
  </si>
  <si>
    <t>I LED (mA)</t>
  </si>
  <si>
    <t>Fs</t>
  </si>
  <si>
    <t>U LED (V)</t>
  </si>
  <si>
    <t>Ub (V)</t>
  </si>
  <si>
    <t>Vas</t>
  </si>
  <si>
    <t>R (Ohm)</t>
  </si>
  <si>
    <t>SPL</t>
  </si>
  <si>
    <t>Gehäuse</t>
  </si>
  <si>
    <t>1. Quaderförmig</t>
  </si>
  <si>
    <t>2.1 Port (rund)</t>
  </si>
  <si>
    <t>2.2 Port (eckig)</t>
  </si>
  <si>
    <t>außen</t>
  </si>
  <si>
    <t>innen</t>
  </si>
  <si>
    <t>H (cm)</t>
  </si>
  <si>
    <t>Chassis</t>
  </si>
  <si>
    <t>Volumen (L)</t>
  </si>
  <si>
    <t>B (cm)</t>
  </si>
  <si>
    <t>L (cm)</t>
  </si>
  <si>
    <t>AWM124</t>
  </si>
  <si>
    <t>T (cm)</t>
  </si>
  <si>
    <t>Anzahl</t>
  </si>
  <si>
    <t>Stärke (cm)</t>
  </si>
  <si>
    <t>↕</t>
  </si>
  <si>
    <t>Versatz (cm)</t>
  </si>
  <si>
    <t>3. Treibervolumen</t>
  </si>
  <si>
    <t>4. sonst. Abzüge</t>
  </si>
  <si>
    <t>5. Finales Volumen</t>
  </si>
  <si>
    <t>geschlossen</t>
  </si>
  <si>
    <t>Einbaudurchmesser</t>
  </si>
  <si>
    <t>ventiliert (rund)</t>
  </si>
  <si>
    <t>Einbautiefe</t>
  </si>
  <si>
    <t>ventiliert (eckig)</t>
  </si>
  <si>
    <t>Magnetdurchmesser</t>
  </si>
  <si>
    <t>Volumen a</t>
  </si>
  <si>
    <t>Berechnungen ink. 3. und 4.</t>
  </si>
  <si>
    <t>„Füllung“</t>
  </si>
  <si>
    <t>Volumen b</t>
  </si>
  <si>
    <t>Treibervolumen</t>
  </si>
  <si>
    <t>Volumen a+b</t>
  </si>
  <si>
    <t>Trapezgehäuse</t>
  </si>
  <si>
    <t>10-250/8A</t>
  </si>
  <si>
    <t>Winkel</t>
  </si>
  <si>
    <t>Tiefe   a</t>
  </si>
  <si>
    <t>Höhe  h</t>
  </si>
  <si>
    <t>Breite b</t>
  </si>
  <si>
    <t>Volumen</t>
  </si>
  <si>
    <t>Raummoden</t>
  </si>
  <si>
    <t>Raum</t>
  </si>
  <si>
    <t>m</t>
  </si>
  <si>
    <t>1. Harm. (Hz)</t>
  </si>
  <si>
    <t>2. Harm. (Hz)</t>
  </si>
  <si>
    <t>3. Harm. (Hz)</t>
  </si>
  <si>
    <t>Länge</t>
  </si>
  <si>
    <t>Breite</t>
  </si>
  <si>
    <t>Höhe</t>
  </si>
  <si>
    <t>Fläche m²</t>
  </si>
  <si>
    <t>Volumen m³</t>
  </si>
  <si>
    <t>Wellenlänge</t>
  </si>
  <si>
    <t>Frequenz</t>
  </si>
  <si>
    <t>Frequenz (Hz)</t>
  </si>
  <si>
    <t>Wellenlänge (cm)</t>
  </si>
  <si>
    <t>Lambda /2</t>
  </si>
  <si>
    <t>Subwoofer Pegelrechner (Kleinwagen)</t>
  </si>
  <si>
    <t>f / Hz</t>
  </si>
  <si>
    <t>Boost / dB</t>
  </si>
  <si>
    <t>Total / dB</t>
  </si>
  <si>
    <t>Leistung</t>
  </si>
  <si>
    <t>Spannung</t>
  </si>
  <si>
    <t>Widerstand</t>
  </si>
  <si>
    <t>Spannung, Widerstand und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</si>
</sst>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[$-407]0"/>
    <numFmt numFmtId="165" formatCode="[$-407]0.00"/>
    <numFmt numFmtId="166" formatCode="[$-407]0.0"/>
    <numFmt numFmtId="167" formatCode="#,##0.00&quot; &quot;[$€-407];[Red]&quot;-&quot;#,##0.00&quot; &quot;[$€-407]"/>
    <numFmt numFmtId="168" formatCode="[$-407]General"/>
    <numFmt numFmtId="169" formatCode="0.0"/>
    <numFmt numFmtId="170" formatCode="#,##0.00&quot; € &quot;;&quot;-&quot;#,##0.00&quot; € &quot;;&quot; -&quot;#&quot; € &quot;;@&quot; &quot;"/>
    <numFmt numFmtId="172" formatCode="0.000"/>
    <numFmt numFmtId="173" formatCode="#,##0.00&quot;    &quot;;&quot;-&quot;#,##0.00&quot;    &quot;;&quot; -&quot;#&quot;    &quot;;@&quot; &quot;"/>
    <numFmt numFmtId="174" formatCode="[$-407]0%"/>
    <numFmt numFmtId="175" formatCode="_-* #,##0\ _€_-;\-* #,##0\ _€_-;_-* &quot;-&quot;??\ _€_-;_-@_-"/>
  </numFmts>
  <fonts count="1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2"/>
    </font>
    <font>
      <b/>
      <sz val="11"/>
      <color theme="1"/>
      <name val="Arial"/>
      <family val="2"/>
    </font>
    <font>
      <sz val="16"/>
      <color theme="1"/>
      <name val="Arial1"/>
    </font>
    <font>
      <b/>
      <sz val="20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1"/>
    </font>
  </fonts>
  <fills count="1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DDDDDD"/>
        <bgColor rgb="FFDDDDDD"/>
      </patternFill>
    </fill>
    <fill>
      <patternFill patternType="solid">
        <fgColor rgb="FFAFABAB"/>
        <bgColor rgb="FFAFABAB"/>
      </patternFill>
    </fill>
    <fill>
      <patternFill patternType="solid">
        <fgColor rgb="FFB2B2B2"/>
        <bgColor rgb="FFB2B2B2"/>
      </patternFill>
    </fill>
    <fill>
      <patternFill patternType="solid">
        <fgColor rgb="FFED7D31"/>
        <bgColor rgb="FFED7D31"/>
      </patternFill>
    </fill>
    <fill>
      <patternFill patternType="solid">
        <fgColor rgb="FF5B9BD5"/>
        <bgColor rgb="FF5B9BD5"/>
      </patternFill>
    </fill>
    <fill>
      <patternFill patternType="solid">
        <fgColor rgb="FFFFC000"/>
        <bgColor rgb="FFFFC000"/>
      </patternFill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rgb="FFF46C6C"/>
        <bgColor rgb="FFF46C6C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73" fontId="2" fillId="0" borderId="0"/>
    <xf numFmtId="170" fontId="2" fillId="0" borderId="0"/>
    <xf numFmtId="168" fontId="2" fillId="0" borderId="0"/>
    <xf numFmtId="17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  <xf numFmtId="43" fontId="17" fillId="0" borderId="0" applyFont="0" applyFill="0" applyBorder="0" applyAlignment="0" applyProtection="0"/>
  </cellStyleXfs>
  <cellXfs count="227">
    <xf numFmtId="0" fontId="0" fillId="0" borderId="0" xfId="0"/>
    <xf numFmtId="168" fontId="2" fillId="0" borderId="1" xfId="4" applyBorder="1" applyAlignment="1">
      <alignment horizontal="center"/>
    </xf>
    <xf numFmtId="168" fontId="2" fillId="0" borderId="2" xfId="4" applyBorder="1" applyAlignment="1">
      <alignment horizontal="center"/>
    </xf>
    <xf numFmtId="168" fontId="2" fillId="0" borderId="3" xfId="4" applyBorder="1" applyAlignment="1">
      <alignment horizontal="center"/>
    </xf>
    <xf numFmtId="168" fontId="7" fillId="0" borderId="0" xfId="4" applyFont="1" applyAlignment="1">
      <alignment vertical="center"/>
    </xf>
    <xf numFmtId="168" fontId="2" fillId="0" borderId="0" xfId="4" applyAlignment="1">
      <alignment vertical="center"/>
    </xf>
    <xf numFmtId="168" fontId="9" fillId="0" borderId="0" xfId="4" applyFont="1" applyBorder="1" applyAlignment="1">
      <alignment vertical="center"/>
    </xf>
    <xf numFmtId="168" fontId="6" fillId="0" borderId="1" xfId="4" applyFont="1" applyBorder="1" applyAlignment="1">
      <alignment horizontal="center" vertical="center"/>
    </xf>
    <xf numFmtId="169" fontId="2" fillId="2" borderId="8" xfId="4" applyNumberFormat="1" applyFill="1" applyBorder="1" applyAlignment="1" applyProtection="1">
      <alignment horizontal="center" vertical="center"/>
      <protection locked="0"/>
    </xf>
    <xf numFmtId="169" fontId="2" fillId="4" borderId="1" xfId="4" applyNumberFormat="1" applyFill="1" applyBorder="1" applyAlignment="1">
      <alignment horizontal="center" vertical="center"/>
    </xf>
    <xf numFmtId="169" fontId="2" fillId="2" borderId="1" xfId="4" applyNumberFormat="1" applyFill="1" applyBorder="1" applyAlignment="1" applyProtection="1">
      <alignment horizontal="center" vertical="center"/>
      <protection locked="0"/>
    </xf>
    <xf numFmtId="168" fontId="2" fillId="0" borderId="1" xfId="4" applyBorder="1" applyAlignment="1">
      <alignment horizontal="center" vertical="center"/>
    </xf>
    <xf numFmtId="168" fontId="2" fillId="2" borderId="1" xfId="4" applyFill="1" applyBorder="1" applyAlignment="1">
      <alignment horizontal="center" vertical="center"/>
    </xf>
    <xf numFmtId="168" fontId="2" fillId="0" borderId="0" xfId="4" applyAlignment="1">
      <alignment horizontal="center" vertical="center"/>
    </xf>
    <xf numFmtId="168" fontId="2" fillId="0" borderId="0" xfId="4" applyBorder="1" applyAlignment="1">
      <alignment horizontal="center" vertical="center"/>
    </xf>
    <xf numFmtId="168" fontId="2" fillId="0" borderId="7" xfId="4" applyBorder="1" applyAlignment="1">
      <alignment horizontal="center" vertical="center"/>
    </xf>
    <xf numFmtId="168" fontId="2" fillId="2" borderId="7" xfId="4" applyFill="1" applyBorder="1" applyAlignment="1">
      <alignment horizontal="center" vertical="center"/>
    </xf>
    <xf numFmtId="169" fontId="2" fillId="0" borderId="0" xfId="4" applyNumberFormat="1" applyAlignment="1">
      <alignment horizontal="center" vertical="center"/>
    </xf>
    <xf numFmtId="168" fontId="2" fillId="0" borderId="0" xfId="4" applyBorder="1" applyAlignment="1">
      <alignment vertical="center"/>
    </xf>
    <xf numFmtId="174" fontId="2" fillId="2" borderId="1" xfId="5" applyFont="1" applyFill="1" applyBorder="1" applyAlignment="1" applyProtection="1">
      <alignment horizontal="center" vertical="center"/>
      <protection locked="0"/>
    </xf>
    <xf numFmtId="168" fontId="6" fillId="0" borderId="3" xfId="4" applyFont="1" applyBorder="1" applyAlignment="1">
      <alignment horizontal="center" vertical="center"/>
    </xf>
    <xf numFmtId="169" fontId="2" fillId="4" borderId="3" xfId="4" applyNumberFormat="1" applyFill="1" applyBorder="1" applyAlignment="1">
      <alignment horizontal="center" vertical="center"/>
    </xf>
    <xf numFmtId="168" fontId="6" fillId="0" borderId="1" xfId="4" applyFont="1" applyFill="1" applyBorder="1" applyAlignment="1">
      <alignment horizontal="center" vertical="center"/>
    </xf>
    <xf numFmtId="168" fontId="6" fillId="0" borderId="7" xfId="4" applyFont="1" applyBorder="1" applyAlignment="1">
      <alignment horizontal="center" vertical="center"/>
    </xf>
    <xf numFmtId="165" fontId="2" fillId="2" borderId="1" xfId="4" applyNumberFormat="1" applyFill="1" applyBorder="1" applyAlignment="1" applyProtection="1">
      <alignment horizontal="center" vertical="center"/>
      <protection locked="0"/>
    </xf>
    <xf numFmtId="168" fontId="2" fillId="2" borderId="1" xfId="4" applyFill="1" applyBorder="1" applyAlignment="1" applyProtection="1">
      <alignment horizontal="center" vertical="center"/>
      <protection locked="0"/>
    </xf>
    <xf numFmtId="165" fontId="2" fillId="4" borderId="1" xfId="4" applyNumberFormat="1" applyFill="1" applyBorder="1" applyAlignment="1">
      <alignment horizontal="center" vertical="center"/>
    </xf>
    <xf numFmtId="165" fontId="2" fillId="0" borderId="0" xfId="4" applyNumberFormat="1" applyAlignment="1">
      <alignment horizontal="center" vertical="center"/>
    </xf>
    <xf numFmtId="167" fontId="2" fillId="0" borderId="0" xfId="4" applyNumberFormat="1" applyAlignment="1">
      <alignment horizontal="center" vertical="center"/>
    </xf>
    <xf numFmtId="165" fontId="2" fillId="0" borderId="0" xfId="4" applyNumberFormat="1" applyAlignment="1">
      <alignment vertical="center"/>
    </xf>
    <xf numFmtId="172" fontId="2" fillId="0" borderId="0" xfId="4" applyNumberFormat="1" applyAlignment="1">
      <alignment vertical="center"/>
    </xf>
    <xf numFmtId="169" fontId="2" fillId="0" borderId="0" xfId="4" applyNumberFormat="1" applyAlignment="1">
      <alignment vertical="center"/>
    </xf>
    <xf numFmtId="168" fontId="6" fillId="0" borderId="2" xfId="4" applyFont="1" applyBorder="1" applyAlignment="1">
      <alignment horizontal="center" vertical="center"/>
    </xf>
    <xf numFmtId="168" fontId="6" fillId="0" borderId="8" xfId="4" applyFont="1" applyBorder="1" applyAlignment="1">
      <alignment horizontal="center" vertical="center"/>
    </xf>
    <xf numFmtId="168" fontId="2" fillId="2" borderId="2" xfId="4" applyFill="1" applyBorder="1" applyAlignment="1">
      <alignment horizontal="center" vertical="center"/>
    </xf>
    <xf numFmtId="168" fontId="6" fillId="0" borderId="0" xfId="4" applyFont="1" applyBorder="1" applyAlignment="1">
      <alignment horizontal="center" vertical="center"/>
    </xf>
    <xf numFmtId="168" fontId="6" fillId="0" borderId="0" xfId="4" applyFont="1" applyFill="1" applyBorder="1" applyAlignment="1">
      <alignment horizontal="center" vertical="center"/>
    </xf>
    <xf numFmtId="169" fontId="2" fillId="2" borderId="4" xfId="4" applyNumberFormat="1" applyFill="1" applyBorder="1" applyAlignment="1" applyProtection="1">
      <alignment horizontal="center" vertical="center"/>
      <protection locked="0"/>
    </xf>
    <xf numFmtId="169" fontId="2" fillId="2" borderId="3" xfId="4" applyNumberFormat="1" applyFill="1" applyBorder="1" applyAlignment="1" applyProtection="1">
      <alignment horizontal="center" vertical="center"/>
      <protection locked="0"/>
    </xf>
    <xf numFmtId="169" fontId="6" fillId="2" borderId="10" xfId="4" applyNumberFormat="1" applyFont="1" applyFill="1" applyBorder="1" applyAlignment="1" applyProtection="1">
      <alignment horizontal="center" vertical="center"/>
      <protection locked="0"/>
    </xf>
    <xf numFmtId="168" fontId="5" fillId="0" borderId="0" xfId="4" applyFont="1" applyBorder="1" applyAlignment="1">
      <alignment horizontal="center" vertical="center"/>
    </xf>
    <xf numFmtId="165" fontId="2" fillId="2" borderId="2" xfId="4" applyNumberFormat="1" applyFill="1" applyBorder="1" applyAlignment="1" applyProtection="1">
      <alignment horizontal="center" vertical="center"/>
      <protection locked="0"/>
    </xf>
    <xf numFmtId="165" fontId="2" fillId="2" borderId="8" xfId="4" applyNumberFormat="1" applyFill="1" applyBorder="1" applyAlignment="1" applyProtection="1">
      <alignment horizontal="center" vertical="center"/>
      <protection locked="0"/>
    </xf>
    <xf numFmtId="169" fontId="2" fillId="2" borderId="2" xfId="4" applyNumberFormat="1" applyFill="1" applyBorder="1" applyAlignment="1" applyProtection="1">
      <alignment horizontal="center" vertical="center"/>
      <protection locked="0"/>
    </xf>
    <xf numFmtId="164" fontId="2" fillId="4" borderId="2" xfId="4" applyNumberFormat="1" applyFill="1" applyBorder="1" applyAlignment="1">
      <alignment horizontal="center" vertical="center"/>
    </xf>
    <xf numFmtId="164" fontId="6" fillId="0" borderId="0" xfId="4" applyNumberFormat="1" applyFont="1" applyBorder="1" applyAlignment="1">
      <alignment horizontal="center" vertical="center"/>
    </xf>
    <xf numFmtId="170" fontId="6" fillId="0" borderId="0" xfId="3" applyFont="1" applyFill="1" applyBorder="1" applyAlignment="1" applyProtection="1">
      <alignment horizontal="center" vertical="center"/>
    </xf>
    <xf numFmtId="164" fontId="2" fillId="0" borderId="0" xfId="4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9" fontId="0" fillId="2" borderId="15" xfId="0" applyNumberFormat="1" applyFill="1" applyBorder="1" applyAlignment="1">
      <alignment horizontal="center" vertical="center" wrapText="1"/>
    </xf>
    <xf numFmtId="169" fontId="0" fillId="4" borderId="6" xfId="0" applyNumberFormat="1" applyFill="1" applyBorder="1" applyAlignment="1">
      <alignment horizontal="center" vertical="center" wrapText="1"/>
    </xf>
    <xf numFmtId="169" fontId="0" fillId="2" borderId="14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9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9" fontId="11" fillId="5" borderId="6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169" fontId="0" fillId="4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9" fillId="0" borderId="0" xfId="4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9" fontId="2" fillId="2" borderId="7" xfId="4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169" fontId="2" fillId="2" borderId="15" xfId="4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 wrapText="1"/>
    </xf>
    <xf numFmtId="174" fontId="2" fillId="2" borderId="15" xfId="5" applyFont="1" applyFill="1" applyBorder="1" applyAlignment="1" applyProtection="1">
      <alignment horizontal="center" vertical="center"/>
    </xf>
    <xf numFmtId="168" fontId="6" fillId="5" borderId="3" xfId="4" applyFont="1" applyFill="1" applyBorder="1" applyAlignment="1">
      <alignment horizontal="center" vertical="center"/>
    </xf>
    <xf numFmtId="165" fontId="6" fillId="4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2" fillId="3" borderId="0" xfId="4" applyFont="1" applyFill="1" applyAlignment="1">
      <alignment horizontal="center" vertical="center"/>
    </xf>
    <xf numFmtId="0" fontId="0" fillId="0" borderId="0" xfId="0" applyAlignment="1">
      <alignment horizontal="center"/>
    </xf>
    <xf numFmtId="168" fontId="6" fillId="5" borderId="7" xfId="4" applyFont="1" applyFill="1" applyBorder="1" applyAlignment="1">
      <alignment horizontal="center" vertical="center"/>
    </xf>
    <xf numFmtId="169" fontId="2" fillId="2" borderId="7" xfId="4" applyNumberFormat="1" applyFont="1" applyFill="1" applyBorder="1" applyAlignment="1" applyProtection="1">
      <alignment horizontal="center" vertical="center"/>
      <protection locked="0"/>
    </xf>
    <xf numFmtId="168" fontId="6" fillId="5" borderId="15" xfId="4" applyFont="1" applyFill="1" applyBorder="1" applyAlignment="1">
      <alignment horizontal="center" vertical="center"/>
    </xf>
    <xf numFmtId="169" fontId="2" fillId="2" borderId="15" xfId="4" applyNumberFormat="1" applyFont="1" applyFill="1" applyBorder="1" applyAlignment="1" applyProtection="1">
      <alignment horizontal="center" vertical="center"/>
      <protection locked="0"/>
    </xf>
    <xf numFmtId="2" fontId="2" fillId="4" borderId="3" xfId="4" applyNumberFormat="1" applyFont="1" applyFill="1" applyBorder="1" applyAlignment="1">
      <alignment horizontal="center" vertical="center"/>
    </xf>
    <xf numFmtId="168" fontId="2" fillId="3" borderId="5" xfId="4" applyFont="1" applyFill="1" applyBorder="1" applyAlignment="1">
      <alignment horizontal="center" vertical="center"/>
    </xf>
    <xf numFmtId="168" fontId="2" fillId="3" borderId="6" xfId="4" applyFont="1" applyFill="1" applyBorder="1" applyAlignment="1">
      <alignment horizontal="center" vertical="center"/>
    </xf>
    <xf numFmtId="168" fontId="2" fillId="3" borderId="10" xfId="4" applyFont="1" applyFill="1" applyBorder="1" applyAlignment="1">
      <alignment horizontal="center" vertical="center"/>
    </xf>
    <xf numFmtId="168" fontId="2" fillId="3" borderId="4" xfId="4" applyFont="1" applyFill="1" applyBorder="1" applyAlignment="1">
      <alignment horizontal="center" vertical="center"/>
    </xf>
    <xf numFmtId="168" fontId="2" fillId="0" borderId="0" xfId="4" applyAlignment="1">
      <alignment horizontal="center"/>
    </xf>
    <xf numFmtId="168" fontId="6" fillId="0" borderId="1" xfId="4" applyFont="1" applyBorder="1" applyAlignment="1">
      <alignment horizontal="center"/>
    </xf>
    <xf numFmtId="168" fontId="2" fillId="2" borderId="11" xfId="4" applyFill="1" applyBorder="1" applyAlignment="1" applyProtection="1">
      <alignment horizontal="center"/>
      <protection locked="0"/>
    </xf>
    <xf numFmtId="164" fontId="2" fillId="4" borderId="1" xfId="4" applyNumberFormat="1" applyFill="1" applyBorder="1" applyAlignment="1">
      <alignment horizontal="center"/>
    </xf>
    <xf numFmtId="168" fontId="2" fillId="2" borderId="9" xfId="4" applyFill="1" applyBorder="1" applyAlignment="1" applyProtection="1">
      <alignment horizontal="center"/>
      <protection locked="0"/>
    </xf>
    <xf numFmtId="166" fontId="2" fillId="0" borderId="0" xfId="4" applyNumberFormat="1" applyAlignment="1">
      <alignment horizontal="center"/>
    </xf>
    <xf numFmtId="168" fontId="2" fillId="4" borderId="1" xfId="4" applyFill="1" applyBorder="1" applyAlignment="1">
      <alignment horizontal="center" vertical="top"/>
    </xf>
    <xf numFmtId="168" fontId="2" fillId="0" borderId="0" xfId="4" applyAlignment="1">
      <alignment vertical="top"/>
    </xf>
    <xf numFmtId="168" fontId="2" fillId="0" borderId="1" xfId="4" applyBorder="1" applyAlignment="1">
      <alignment vertical="top"/>
    </xf>
    <xf numFmtId="168" fontId="2" fillId="2" borderId="1" xfId="4" applyFill="1" applyBorder="1" applyAlignment="1">
      <alignment horizontal="center" vertical="top"/>
    </xf>
    <xf numFmtId="166" fontId="2" fillId="4" borderId="1" xfId="4" applyNumberFormat="1" applyFill="1" applyBorder="1" applyAlignment="1">
      <alignment horizontal="center" vertical="top"/>
    </xf>
    <xf numFmtId="168" fontId="15" fillId="0" borderId="0" xfId="4" applyFont="1" applyFill="1" applyBorder="1" applyAlignment="1">
      <alignment vertical="center"/>
    </xf>
    <xf numFmtId="168" fontId="0" fillId="0" borderId="0" xfId="4" applyFont="1"/>
    <xf numFmtId="168" fontId="0" fillId="0" borderId="5" xfId="4" applyFont="1" applyBorder="1" applyAlignment="1">
      <alignment horizontal="center"/>
    </xf>
    <xf numFmtId="168" fontId="0" fillId="0" borderId="0" xfId="4" applyFont="1" applyBorder="1" applyAlignment="1">
      <alignment horizontal="center"/>
    </xf>
    <xf numFmtId="168" fontId="0" fillId="0" borderId="0" xfId="4" applyFont="1" applyBorder="1"/>
    <xf numFmtId="168" fontId="0" fillId="0" borderId="6" xfId="4" applyFont="1" applyBorder="1"/>
    <xf numFmtId="168" fontId="12" fillId="6" borderId="1" xfId="4" applyFont="1" applyFill="1" applyBorder="1" applyAlignment="1" applyProtection="1">
      <alignment horizontal="center"/>
      <protection hidden="1"/>
    </xf>
    <xf numFmtId="168" fontId="12" fillId="6" borderId="8" xfId="4" applyFont="1" applyFill="1" applyBorder="1" applyAlignment="1" applyProtection="1">
      <alignment horizontal="center"/>
      <protection hidden="1"/>
    </xf>
    <xf numFmtId="168" fontId="12" fillId="8" borderId="9" xfId="4" applyFont="1" applyFill="1" applyBorder="1" applyAlignment="1" applyProtection="1">
      <alignment horizontal="center"/>
      <protection hidden="1"/>
    </xf>
    <xf numFmtId="168" fontId="12" fillId="9" borderId="9" xfId="4" applyFont="1" applyFill="1" applyBorder="1" applyAlignment="1" applyProtection="1">
      <alignment horizontal="center"/>
      <protection hidden="1"/>
    </xf>
    <xf numFmtId="168" fontId="12" fillId="10" borderId="2" xfId="4" applyFont="1" applyFill="1" applyBorder="1" applyAlignment="1" applyProtection="1">
      <alignment horizontal="center"/>
      <protection hidden="1"/>
    </xf>
    <xf numFmtId="168" fontId="12" fillId="11" borderId="1" xfId="4" applyFont="1" applyFill="1" applyBorder="1" applyAlignment="1" applyProtection="1">
      <alignment horizontal="center"/>
      <protection hidden="1"/>
    </xf>
    <xf numFmtId="168" fontId="16" fillId="12" borderId="3" xfId="4" applyFont="1" applyFill="1" applyBorder="1" applyAlignment="1" applyProtection="1">
      <alignment horizontal="center"/>
      <protection hidden="1"/>
    </xf>
    <xf numFmtId="168" fontId="0" fillId="12" borderId="1" xfId="4" applyFont="1" applyFill="1" applyBorder="1" applyAlignment="1" applyProtection="1">
      <alignment horizontal="center"/>
      <protection hidden="1"/>
    </xf>
    <xf numFmtId="169" fontId="12" fillId="12" borderId="1" xfId="4" applyNumberFormat="1" applyFont="1" applyFill="1" applyBorder="1" applyAlignment="1" applyProtection="1">
      <alignment horizontal="center"/>
      <protection locked="0" hidden="1"/>
    </xf>
    <xf numFmtId="169" fontId="0" fillId="12" borderId="8" xfId="4" applyNumberFormat="1" applyFont="1" applyFill="1" applyBorder="1" applyAlignment="1" applyProtection="1">
      <alignment horizontal="center"/>
      <protection hidden="1"/>
    </xf>
    <xf numFmtId="169" fontId="12" fillId="12" borderId="3" xfId="4" applyNumberFormat="1" applyFont="1" applyFill="1" applyBorder="1" applyAlignment="1" applyProtection="1">
      <alignment horizontal="center"/>
      <protection locked="0"/>
    </xf>
    <xf numFmtId="169" fontId="0" fillId="12" borderId="3" xfId="4" applyNumberFormat="1" applyFont="1" applyFill="1" applyBorder="1" applyAlignment="1" applyProtection="1">
      <alignment horizontal="center"/>
      <protection hidden="1"/>
    </xf>
    <xf numFmtId="168" fontId="16" fillId="6" borderId="1" xfId="4" applyFont="1" applyFill="1" applyBorder="1" applyAlignment="1" applyProtection="1">
      <alignment horizontal="center"/>
      <protection hidden="1"/>
    </xf>
    <xf numFmtId="168" fontId="0" fillId="6" borderId="1" xfId="4" applyFont="1" applyFill="1" applyBorder="1" applyAlignment="1" applyProtection="1">
      <alignment horizontal="center"/>
      <protection hidden="1"/>
    </xf>
    <xf numFmtId="169" fontId="12" fillId="6" borderId="1" xfId="4" applyNumberFormat="1" applyFont="1" applyFill="1" applyBorder="1" applyAlignment="1" applyProtection="1">
      <alignment horizontal="center"/>
      <protection locked="0" hidden="1"/>
    </xf>
    <xf numFmtId="169" fontId="0" fillId="6" borderId="8" xfId="4" applyNumberFormat="1" applyFont="1" applyFill="1" applyBorder="1" applyAlignment="1" applyProtection="1">
      <alignment horizontal="center"/>
      <protection hidden="1"/>
    </xf>
    <xf numFmtId="169" fontId="12" fillId="6" borderId="1" xfId="4" applyNumberFormat="1" applyFont="1" applyFill="1" applyBorder="1" applyAlignment="1" applyProtection="1">
      <alignment horizontal="center"/>
      <protection locked="0"/>
    </xf>
    <xf numFmtId="169" fontId="0" fillId="6" borderId="1" xfId="4" applyNumberFormat="1" applyFont="1" applyFill="1" applyBorder="1" applyAlignment="1" applyProtection="1">
      <alignment horizontal="center"/>
      <protection hidden="1"/>
    </xf>
    <xf numFmtId="169" fontId="12" fillId="7" borderId="1" xfId="4" applyNumberFormat="1" applyFont="1" applyFill="1" applyBorder="1" applyAlignment="1" applyProtection="1">
      <alignment horizontal="center"/>
      <protection locked="0"/>
    </xf>
    <xf numFmtId="169" fontId="0" fillId="6" borderId="3" xfId="4" applyNumberFormat="1" applyFont="1" applyFill="1" applyBorder="1" applyAlignment="1" applyProtection="1">
      <alignment horizontal="center"/>
      <protection hidden="1"/>
    </xf>
    <xf numFmtId="168" fontId="16" fillId="12" borderId="1" xfId="4" applyFont="1" applyFill="1" applyBorder="1" applyAlignment="1" applyProtection="1">
      <alignment horizontal="center"/>
      <protection hidden="1"/>
    </xf>
    <xf numFmtId="169" fontId="12" fillId="12" borderId="1" xfId="4" applyNumberFormat="1" applyFont="1" applyFill="1" applyBorder="1" applyAlignment="1" applyProtection="1">
      <alignment horizontal="center"/>
      <protection locked="0"/>
    </xf>
    <xf numFmtId="169" fontId="0" fillId="12" borderId="1" xfId="4" applyNumberFormat="1" applyFont="1" applyFill="1" applyBorder="1" applyAlignment="1" applyProtection="1">
      <alignment horizontal="center"/>
      <protection hidden="1"/>
    </xf>
    <xf numFmtId="168" fontId="16" fillId="13" borderId="1" xfId="4" applyFont="1" applyFill="1" applyBorder="1" applyAlignment="1" applyProtection="1">
      <alignment horizontal="center"/>
      <protection hidden="1"/>
    </xf>
    <xf numFmtId="168" fontId="0" fillId="13" borderId="1" xfId="4" applyFont="1" applyFill="1" applyBorder="1" applyAlignment="1" applyProtection="1">
      <alignment horizontal="center"/>
      <protection hidden="1"/>
    </xf>
    <xf numFmtId="169" fontId="12" fillId="13" borderId="1" xfId="4" applyNumberFormat="1" applyFont="1" applyFill="1" applyBorder="1" applyAlignment="1" applyProtection="1">
      <alignment horizontal="center"/>
      <protection locked="0" hidden="1"/>
    </xf>
    <xf numFmtId="169" fontId="0" fillId="13" borderId="8" xfId="4" applyNumberFormat="1" applyFont="1" applyFill="1" applyBorder="1" applyAlignment="1" applyProtection="1">
      <alignment horizontal="center"/>
      <protection hidden="1"/>
    </xf>
    <xf numFmtId="169" fontId="12" fillId="13" borderId="1" xfId="4" applyNumberFormat="1" applyFont="1" applyFill="1" applyBorder="1" applyAlignment="1" applyProtection="1">
      <alignment horizontal="center"/>
      <protection locked="0"/>
    </xf>
    <xf numFmtId="169" fontId="0" fillId="13" borderId="1" xfId="4" applyNumberFormat="1" applyFont="1" applyFill="1" applyBorder="1" applyAlignment="1" applyProtection="1">
      <alignment horizontal="center"/>
      <protection hidden="1"/>
    </xf>
    <xf numFmtId="169" fontId="0" fillId="13" borderId="3" xfId="4" applyNumberFormat="1" applyFont="1" applyFill="1" applyBorder="1" applyAlignment="1" applyProtection="1">
      <alignment horizontal="center"/>
      <protection hidden="1"/>
    </xf>
    <xf numFmtId="168" fontId="0" fillId="0" borderId="12" xfId="4" applyFont="1" applyBorder="1" applyAlignment="1">
      <alignment horizontal="center"/>
    </xf>
    <xf numFmtId="168" fontId="0" fillId="0" borderId="13" xfId="4" applyFont="1" applyBorder="1" applyAlignment="1">
      <alignment horizontal="center"/>
    </xf>
    <xf numFmtId="168" fontId="0" fillId="0" borderId="13" xfId="4" applyFont="1" applyBorder="1"/>
    <xf numFmtId="168" fontId="0" fillId="0" borderId="14" xfId="4" applyFont="1" applyBorder="1"/>
    <xf numFmtId="168" fontId="0" fillId="0" borderId="5" xfId="4" applyFont="1" applyBorder="1"/>
    <xf numFmtId="168" fontId="0" fillId="0" borderId="0" xfId="4" applyFont="1" applyFill="1" applyBorder="1" applyAlignment="1">
      <alignment horizontal="center"/>
    </xf>
    <xf numFmtId="168" fontId="0" fillId="0" borderId="11" xfId="4" applyFont="1" applyBorder="1" applyAlignment="1">
      <alignment horizontal="center"/>
    </xf>
    <xf numFmtId="168" fontId="0" fillId="0" borderId="11" xfId="4" applyFont="1" applyBorder="1"/>
    <xf numFmtId="168" fontId="0" fillId="0" borderId="4" xfId="4" applyFont="1" applyBorder="1"/>
    <xf numFmtId="2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2" fillId="0" borderId="0" xfId="4" applyNumberFormat="1" applyAlignment="1">
      <alignment vertical="center"/>
    </xf>
    <xf numFmtId="0" fontId="0" fillId="0" borderId="0" xfId="0" applyNumberFormat="1"/>
    <xf numFmtId="0" fontId="9" fillId="0" borderId="0" xfId="4" applyNumberFormat="1" applyFont="1" applyBorder="1" applyAlignment="1">
      <alignment vertical="center"/>
    </xf>
    <xf numFmtId="0" fontId="2" fillId="0" borderId="0" xfId="4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4" applyNumberFormat="1" applyBorder="1" applyAlignment="1">
      <alignment horizontal="center" vertical="center"/>
    </xf>
    <xf numFmtId="0" fontId="2" fillId="0" borderId="0" xfId="4" applyNumberFormat="1" applyFont="1" applyAlignment="1">
      <alignment horizontal="center" vertical="center"/>
    </xf>
    <xf numFmtId="175" fontId="0" fillId="0" borderId="0" xfId="10" applyNumberFormat="1" applyFont="1"/>
    <xf numFmtId="1" fontId="0" fillId="0" borderId="0" xfId="0" applyNumberFormat="1"/>
    <xf numFmtId="175" fontId="0" fillId="0" borderId="0" xfId="10" applyNumberFormat="1" applyFont="1" applyBorder="1"/>
    <xf numFmtId="1" fontId="0" fillId="0" borderId="0" xfId="0" applyNumberFormat="1" applyBorder="1"/>
    <xf numFmtId="169" fontId="0" fillId="0" borderId="0" xfId="0" applyNumberFormat="1" applyBorder="1" applyAlignment="1">
      <alignment horizontal="center"/>
    </xf>
    <xf numFmtId="175" fontId="0" fillId="0" borderId="0" xfId="10" applyNumberFormat="1" applyFont="1" applyBorder="1" applyAlignment="1">
      <alignment horizontal="center"/>
    </xf>
    <xf numFmtId="169" fontId="2" fillId="0" borderId="0" xfId="4" applyNumberFormat="1" applyFill="1" applyBorder="1" applyAlignment="1">
      <alignment horizontal="center" vertical="center"/>
    </xf>
    <xf numFmtId="168" fontId="2" fillId="0" borderId="0" xfId="4" applyBorder="1" applyAlignment="1">
      <alignment horizontal="center" vertical="center"/>
    </xf>
    <xf numFmtId="168" fontId="2" fillId="0" borderId="0" xfId="4" applyFont="1" applyBorder="1" applyAlignment="1">
      <alignment horizontal="center" vertical="center"/>
    </xf>
    <xf numFmtId="168" fontId="2" fillId="0" borderId="0" xfId="4" applyFont="1" applyAlignment="1">
      <alignment horizontal="center" vertical="center"/>
    </xf>
    <xf numFmtId="168" fontId="8" fillId="0" borderId="0" xfId="4" applyFont="1" applyFill="1" applyBorder="1" applyAlignment="1">
      <alignment horizontal="center" vertical="center"/>
    </xf>
    <xf numFmtId="168" fontId="8" fillId="0" borderId="0" xfId="4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168" fontId="2" fillId="5" borderId="15" xfId="4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168" fontId="2" fillId="5" borderId="7" xfId="4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8" fontId="6" fillId="5" borderId="3" xfId="4" applyFont="1" applyFill="1" applyBorder="1" applyAlignment="1">
      <alignment horizontal="center" vertical="center"/>
    </xf>
    <xf numFmtId="168" fontId="8" fillId="3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0" borderId="0" xfId="4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8" fontId="7" fillId="0" borderId="0" xfId="4" applyFont="1" applyFill="1" applyBorder="1" applyAlignment="1">
      <alignment horizontal="left"/>
    </xf>
    <xf numFmtId="168" fontId="13" fillId="0" borderId="0" xfId="4" applyFont="1" applyFill="1" applyBorder="1" applyAlignment="1">
      <alignment horizontal="center"/>
    </xf>
    <xf numFmtId="168" fontId="14" fillId="0" borderId="7" xfId="4" applyFont="1" applyFill="1" applyBorder="1" applyAlignment="1">
      <alignment horizontal="center" vertical="center"/>
    </xf>
    <xf numFmtId="168" fontId="12" fillId="6" borderId="1" xfId="4" applyFont="1" applyFill="1" applyBorder="1" applyAlignment="1">
      <alignment horizontal="center" wrapText="1"/>
    </xf>
    <xf numFmtId="168" fontId="12" fillId="6" borderId="1" xfId="4" applyFont="1" applyFill="1" applyBorder="1" applyAlignment="1" applyProtection="1">
      <alignment horizontal="center" wrapText="1"/>
      <protection locked="0" hidden="1"/>
    </xf>
    <xf numFmtId="168" fontId="12" fillId="7" borderId="1" xfId="4" applyFont="1" applyFill="1" applyBorder="1" applyAlignment="1">
      <alignment horizontal="center"/>
    </xf>
    <xf numFmtId="168" fontId="18" fillId="0" borderId="0" xfId="4" applyFont="1" applyAlignment="1">
      <alignment vertical="center"/>
    </xf>
    <xf numFmtId="169" fontId="2" fillId="0" borderId="0" xfId="4" applyNumberFormat="1" applyFill="1" applyBorder="1" applyAlignment="1" applyProtection="1">
      <alignment horizontal="center" vertical="center"/>
      <protection locked="0"/>
    </xf>
    <xf numFmtId="169" fontId="2" fillId="4" borderId="7" xfId="4" applyNumberFormat="1" applyFill="1" applyBorder="1" applyAlignment="1">
      <alignment horizontal="center" vertical="center"/>
    </xf>
    <xf numFmtId="168" fontId="6" fillId="0" borderId="17" xfId="4" applyFont="1" applyFill="1" applyBorder="1" applyAlignment="1">
      <alignment horizontal="center" vertical="center"/>
    </xf>
    <xf numFmtId="169" fontId="2" fillId="0" borderId="17" xfId="4" applyNumberFormat="1" applyFill="1" applyBorder="1" applyAlignment="1">
      <alignment horizontal="center" vertical="center"/>
    </xf>
    <xf numFmtId="169" fontId="2" fillId="4" borderId="12" xfId="4" applyNumberFormat="1" applyFill="1" applyBorder="1" applyAlignment="1">
      <alignment horizontal="center" vertical="center"/>
    </xf>
    <xf numFmtId="0" fontId="0" fillId="0" borderId="18" xfId="0" applyNumberFormat="1" applyBorder="1"/>
    <xf numFmtId="168" fontId="8" fillId="0" borderId="0" xfId="4" applyFont="1" applyFill="1" applyBorder="1" applyAlignment="1">
      <alignment vertical="center"/>
    </xf>
    <xf numFmtId="0" fontId="8" fillId="0" borderId="0" xfId="0" applyNumberFormat="1" applyFont="1"/>
    <xf numFmtId="0" fontId="2" fillId="0" borderId="16" xfId="4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169" fontId="2" fillId="14" borderId="16" xfId="0" applyNumberFormat="1" applyFont="1" applyFill="1" applyBorder="1" applyAlignment="1">
      <alignment horizontal="center"/>
    </xf>
    <xf numFmtId="0" fontId="2" fillId="14" borderId="16" xfId="0" applyNumberFormat="1" applyFont="1" applyFill="1" applyBorder="1" applyAlignment="1">
      <alignment horizontal="center"/>
    </xf>
    <xf numFmtId="0" fontId="2" fillId="14" borderId="16" xfId="4" applyNumberFormat="1" applyFont="1" applyFill="1" applyBorder="1" applyAlignment="1">
      <alignment horizontal="center" vertical="center"/>
    </xf>
    <xf numFmtId="169" fontId="2" fillId="15" borderId="16" xfId="10" applyNumberFormat="1" applyFont="1" applyFill="1" applyBorder="1" applyAlignment="1">
      <alignment horizontal="center" vertical="center"/>
    </xf>
    <xf numFmtId="169" fontId="2" fillId="15" borderId="16" xfId="4" applyNumberFormat="1" applyFont="1" applyFill="1" applyBorder="1" applyAlignment="1">
      <alignment horizontal="center" vertical="center"/>
    </xf>
    <xf numFmtId="169" fontId="2" fillId="2" borderId="12" xfId="4" applyNumberFormat="1" applyFill="1" applyBorder="1" applyAlignment="1" applyProtection="1">
      <alignment horizontal="center" vertical="center"/>
      <protection locked="0"/>
    </xf>
    <xf numFmtId="168" fontId="2" fillId="0" borderId="17" xfId="4" applyBorder="1" applyAlignment="1">
      <alignment vertical="center"/>
    </xf>
    <xf numFmtId="0" fontId="8" fillId="0" borderId="0" xfId="0" applyFont="1" applyAlignment="1">
      <alignment vertical="center" wrapText="1"/>
    </xf>
    <xf numFmtId="168" fontId="2" fillId="0" borderId="7" xfId="4" applyBorder="1" applyAlignment="1">
      <alignment horizontal="center"/>
    </xf>
    <xf numFmtId="168" fontId="2" fillId="2" borderId="13" xfId="4" applyFill="1" applyBorder="1" applyAlignment="1" applyProtection="1">
      <alignment horizontal="center"/>
      <protection locked="0"/>
    </xf>
    <xf numFmtId="168" fontId="2" fillId="0" borderId="16" xfId="4" applyBorder="1" applyAlignment="1">
      <alignment horizontal="center"/>
    </xf>
    <xf numFmtId="166" fontId="2" fillId="15" borderId="16" xfId="4" applyNumberFormat="1" applyFill="1" applyBorder="1" applyAlignment="1">
      <alignment horizontal="center"/>
    </xf>
    <xf numFmtId="168" fontId="13" fillId="0" borderId="0" xfId="4" applyFont="1" applyFill="1" applyBorder="1" applyAlignment="1"/>
    <xf numFmtId="168" fontId="0" fillId="0" borderId="0" xfId="4" applyFont="1" applyBorder="1" applyAlignment="1">
      <alignment horizontal="right"/>
    </xf>
    <xf numFmtId="168" fontId="0" fillId="0" borderId="19" xfId="4" applyFont="1" applyBorder="1"/>
    <xf numFmtId="168" fontId="0" fillId="0" borderId="19" xfId="4" applyFont="1" applyFill="1" applyBorder="1" applyAlignment="1" applyProtection="1">
      <alignment horizontal="left"/>
      <protection locked="0"/>
    </xf>
    <xf numFmtId="168" fontId="0" fillId="0" borderId="19" xfId="4" applyFont="1" applyFill="1" applyBorder="1" applyAlignment="1" applyProtection="1">
      <alignment horizontal="center"/>
      <protection locked="0"/>
    </xf>
    <xf numFmtId="168" fontId="0" fillId="0" borderId="19" xfId="4" applyFont="1" applyBorder="1" applyAlignment="1">
      <alignment horizontal="center"/>
    </xf>
  </cellXfs>
  <cellStyles count="11">
    <cellStyle name="Excel Built-in Comma" xfId="2"/>
    <cellStyle name="Excel Built-in Currency" xfId="3"/>
    <cellStyle name="Excel Built-in Normal" xfId="4"/>
    <cellStyle name="Excel Built-in Percent" xfId="5"/>
    <cellStyle name="Heading" xfId="6"/>
    <cellStyle name="Heading1" xfId="7"/>
    <cellStyle name="Komma" xfId="10" builtinId="3"/>
    <cellStyle name="Prozent" xfId="1" builtinId="5"/>
    <cellStyle name="Result" xfId="8"/>
    <cellStyle name="Result2" xfId="9"/>
    <cellStyle name="Standard" xfId="0" builtinId="0" customBuiltin="1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300" b="0">
                <a:solidFill>
                  <a:srgbClr val="000000"/>
                </a:solidFill>
                <a:latin typeface="Calibri"/>
              </a:defRPr>
            </a:pPr>
            <a:r>
              <a:rPr lang="de-DE"/>
              <a:t>Erwarteter Pegel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0841264186472594E-2"/>
          <c:y val="0.10931882368148997"/>
          <c:w val="0.75922438800956793"/>
          <c:h val="0.78797750827740654"/>
        </c:manualLayout>
      </c:layout>
      <c:lineChart>
        <c:grouping val="standard"/>
        <c:varyColors val="0"/>
        <c:ser>
          <c:idx val="0"/>
          <c:order val="0"/>
          <c:tx>
            <c:strRef>
              <c:f>'Auto Pegel'!$B$3:$B$3</c:f>
              <c:strCache>
                <c:ptCount val="1"/>
                <c:pt idx="0">
                  <c:v>Boost / dB</c:v>
                </c:pt>
              </c:strCache>
            </c:strRef>
          </c:tx>
          <c:spPr>
            <a:ln w="19080">
              <a:solidFill>
                <a:srgbClr val="AFABAB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Pegel'!$B$4:$B$12</c:f>
              <c:numCache>
                <c:formatCode>[$-407]General</c:formatCode>
                <c:ptCount val="9"/>
                <c:pt idx="0">
                  <c:v>23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'Auto Pegel'!$C$3:$C$3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Pegel'!$C$4:$C$12</c:f>
              <c:numCache>
                <c:formatCode>0.0</c:formatCode>
                <c:ptCount val="9"/>
                <c:pt idx="0">
                  <c:v>66.7</c:v>
                </c:pt>
                <c:pt idx="1">
                  <c:v>80.2</c:v>
                </c:pt>
                <c:pt idx="2">
                  <c:v>87</c:v>
                </c:pt>
                <c:pt idx="3">
                  <c:v>87.8</c:v>
                </c:pt>
                <c:pt idx="4">
                  <c:v>87.7</c:v>
                </c:pt>
                <c:pt idx="5">
                  <c:v>87.5</c:v>
                </c:pt>
                <c:pt idx="6">
                  <c:v>86.5</c:v>
                </c:pt>
                <c:pt idx="7">
                  <c:v>85.5</c:v>
                </c:pt>
                <c:pt idx="8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'Auto Pegel'!$D$3:$D$3</c:f>
              <c:strCache>
                <c:ptCount val="1"/>
                <c:pt idx="0">
                  <c:v>Total / dB</c:v>
                </c:pt>
              </c:strCache>
            </c:strRef>
          </c:tx>
          <c:spPr>
            <a:ln w="19080"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Pegel'!$D$4:$D$12</c:f>
              <c:numCache>
                <c:formatCode>0.0</c:formatCode>
                <c:ptCount val="9"/>
                <c:pt idx="0">
                  <c:v>89.7</c:v>
                </c:pt>
                <c:pt idx="1">
                  <c:v>102.2</c:v>
                </c:pt>
                <c:pt idx="2">
                  <c:v>107</c:v>
                </c:pt>
                <c:pt idx="3">
                  <c:v>107.8</c:v>
                </c:pt>
                <c:pt idx="4">
                  <c:v>103.7</c:v>
                </c:pt>
                <c:pt idx="5">
                  <c:v>101.5</c:v>
                </c:pt>
                <c:pt idx="6">
                  <c:v>97.5</c:v>
                </c:pt>
                <c:pt idx="7">
                  <c:v>92.5</c:v>
                </c:pt>
                <c:pt idx="8">
                  <c:v>91.7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'Auto Pegel'!$E$2:$E$2</c:f>
              <c:strCache>
                <c:ptCount val="1"/>
                <c:pt idx="0">
                  <c:v>Chassis 2</c:v>
                </c:pt>
              </c:strCache>
            </c:strRef>
          </c:tx>
          <c:spPr>
            <a:ln w="19080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Pegel'!$E$4:$E$12</c:f>
              <c:numCache>
                <c:formatCode>0.0</c:formatCode>
                <c:ptCount val="9"/>
                <c:pt idx="0">
                  <c:v>73</c:v>
                </c:pt>
                <c:pt idx="1">
                  <c:v>79</c:v>
                </c:pt>
                <c:pt idx="2">
                  <c:v>83</c:v>
                </c:pt>
                <c:pt idx="3">
                  <c:v>85.5</c:v>
                </c:pt>
                <c:pt idx="4">
                  <c:v>86.8</c:v>
                </c:pt>
                <c:pt idx="5">
                  <c:v>87</c:v>
                </c:pt>
                <c:pt idx="6">
                  <c:v>86.5</c:v>
                </c:pt>
                <c:pt idx="7">
                  <c:v>85.5</c:v>
                </c:pt>
                <c:pt idx="8">
                  <c:v>83.7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'Auto Pegel'!$F$3:$F$3</c:f>
              <c:strCache>
                <c:ptCount val="1"/>
                <c:pt idx="0">
                  <c:v>Total / dB</c:v>
                </c:pt>
              </c:strCache>
            </c:strRef>
          </c:tx>
          <c:spPr>
            <a:ln w="19080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Pegel'!$F$4:$F$12</c:f>
              <c:numCache>
                <c:formatCode>0.0</c:formatCode>
                <c:ptCount val="9"/>
                <c:pt idx="0">
                  <c:v>96</c:v>
                </c:pt>
                <c:pt idx="1">
                  <c:v>101</c:v>
                </c:pt>
                <c:pt idx="2">
                  <c:v>103</c:v>
                </c:pt>
                <c:pt idx="3">
                  <c:v>105.5</c:v>
                </c:pt>
                <c:pt idx="4">
                  <c:v>102.8</c:v>
                </c:pt>
                <c:pt idx="5">
                  <c:v>101</c:v>
                </c:pt>
                <c:pt idx="6">
                  <c:v>97.5</c:v>
                </c:pt>
                <c:pt idx="7">
                  <c:v>92.5</c:v>
                </c:pt>
                <c:pt idx="8">
                  <c:v>91.7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'Auto Pegel'!$G$2:$G$2</c:f>
              <c:strCache>
                <c:ptCount val="1"/>
                <c:pt idx="0">
                  <c:v>-</c:v>
                </c:pt>
              </c:strCache>
            </c:strRef>
          </c:tx>
          <c:spPr>
            <a:ln w="1908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Pegel'!$G$4:$G$12</c:f>
              <c:numCache>
                <c:formatCode>0.0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'Auto Pegel'!$H$3:$H$3</c:f>
              <c:strCache>
                <c:ptCount val="1"/>
                <c:pt idx="0">
                  <c:v>Total / dB</c:v>
                </c:pt>
              </c:strCache>
            </c:strRef>
          </c:tx>
          <c:spPr>
            <a:ln w="1908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Pegel'!$H$4:$H$12</c:f>
              <c:numCache>
                <c:formatCode>0.0</c:formatCode>
                <c:ptCount val="9"/>
                <c:pt idx="0">
                  <c:v>43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36</c:v>
                </c:pt>
                <c:pt idx="5">
                  <c:v>34</c:v>
                </c:pt>
                <c:pt idx="6">
                  <c:v>31</c:v>
                </c:pt>
                <c:pt idx="7">
                  <c:v>27</c:v>
                </c:pt>
                <c:pt idx="8">
                  <c:v>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'Auto Pegel'!$I$3:$I$3</c:f>
              <c:strCache>
                <c:ptCount val="1"/>
              </c:strCache>
            </c:strRef>
          </c:tx>
          <c:spPr>
            <a:ln w="19080">
              <a:solidFill>
                <a:srgbClr val="70AD47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Pegel'!$I$4:$I$12</c:f>
              <c:numCache>
                <c:formatCode>0.0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'Auto Pegel'!$J$3:$J$3</c:f>
              <c:strCache>
                <c:ptCount val="1"/>
                <c:pt idx="0">
                  <c:v>Total / dB</c:v>
                </c:pt>
              </c:strCache>
            </c:strRef>
          </c:tx>
          <c:spPr>
            <a:ln w="19080">
              <a:solidFill>
                <a:srgbClr val="70AD47"/>
              </a:solidFill>
            </a:ln>
          </c:spPr>
          <c:marker>
            <c:symbol val="none"/>
          </c:marker>
          <c:cat>
            <c:numRef>
              <c:f>'Auto Pegel'!$A$4:$A$12</c:f>
              <c:numCache>
                <c:formatCode>[$-407]General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'Auto Pegel'!$J$4:$J$12</c:f>
              <c:numCache>
                <c:formatCode>0.0</c:formatCode>
                <c:ptCount val="9"/>
                <c:pt idx="0">
                  <c:v>43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36</c:v>
                </c:pt>
                <c:pt idx="5">
                  <c:v>34</c:v>
                </c:pt>
                <c:pt idx="6">
                  <c:v>31</c:v>
                </c:pt>
                <c:pt idx="7">
                  <c:v>27</c:v>
                </c:pt>
                <c:pt idx="8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043808"/>
        <c:axId val="252043248"/>
      </c:lineChart>
      <c:valAx>
        <c:axId val="252043248"/>
        <c:scaling>
          <c:orientation val="minMax"/>
          <c:min val="55"/>
        </c:scaling>
        <c:delete val="0"/>
        <c:axPos val="l"/>
        <c:majorGridlines>
          <c:spPr>
            <a:ln w="6480"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/>
                  <a:t>Pegel / dB</a:t>
                </a:r>
              </a:p>
            </c:rich>
          </c:tx>
          <c:layout/>
          <c:overlay val="0"/>
        </c:title>
        <c:numFmt formatCode="[$-407]General" sourceLinked="1"/>
        <c:majorTickMark val="none"/>
        <c:minorTickMark val="none"/>
        <c:tickLblPos val="nextTo"/>
        <c:spPr>
          <a:ln w="6480">
            <a:solidFill>
              <a:srgbClr val="B3B3B3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52043808"/>
        <c:crossesAt val="0"/>
        <c:crossBetween val="between"/>
      </c:valAx>
      <c:catAx>
        <c:axId val="25204380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</a:ln>
          </c:spPr>
        </c:majorGridlines>
        <c:minorGridlines>
          <c:spPr>
            <a:ln w="6480">
              <a:solidFill>
                <a:srgbClr val="BCBCB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900" b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/>
                  <a:t>Frequenz / Hz</a:t>
                </a:r>
              </a:p>
            </c:rich>
          </c:tx>
          <c:layout/>
          <c:overlay val="0"/>
        </c:title>
        <c:numFmt formatCode="[$-407]General" sourceLinked="1"/>
        <c:majorTickMark val="none"/>
        <c:minorTickMark val="none"/>
        <c:tickLblPos val="nextTo"/>
        <c:spPr>
          <a:ln w="6480">
            <a:solidFill>
              <a:srgbClr val="B3B3B3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52043248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422640</xdr:colOff>
      <xdr:row>8</xdr:row>
      <xdr:rowOff>50400</xdr:rowOff>
    </xdr:from>
    <xdr:ext cx="761399" cy="570960"/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3746865" y="1726800"/>
          <a:ext cx="761399" cy="570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725399</xdr:colOff>
      <xdr:row>28</xdr:row>
      <xdr:rowOff>7560</xdr:rowOff>
    </xdr:from>
    <xdr:ext cx="570960" cy="570960"/>
    <xdr:pic>
      <xdr:nvPicPr>
        <xdr:cNvPr id="4" name="Grafik 6"/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725399" y="6074985"/>
          <a:ext cx="570960" cy="570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422640</xdr:colOff>
      <xdr:row>8</xdr:row>
      <xdr:rowOff>33840</xdr:rowOff>
    </xdr:from>
    <xdr:ext cx="954719" cy="582840"/>
    <xdr:pic>
      <xdr:nvPicPr>
        <xdr:cNvPr id="3" name="Grafik 3"/>
        <xdr:cNvPicPr>
          <a:picLocks noChangeAspect="1"/>
        </xdr:cNvPicPr>
      </xdr:nvPicPr>
      <xdr:blipFill>
        <a:blip xmlns:r="http://schemas.openxmlformats.org/officeDocument/2006/relationships" r:embed="rId3">
          <a:lum bright="-50000"/>
          <a:alphaModFix/>
        </a:blip>
        <a:srcRect/>
        <a:stretch>
          <a:fillRect/>
        </a:stretch>
      </xdr:blipFill>
      <xdr:spPr>
        <a:xfrm>
          <a:off x="6204315" y="1710240"/>
          <a:ext cx="954719" cy="582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13349</xdr:colOff>
      <xdr:row>12</xdr:row>
      <xdr:rowOff>9945</xdr:rowOff>
    </xdr:from>
    <xdr:ext cx="7139925" cy="3238080"/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9"/>
  <sheetViews>
    <sheetView tabSelected="1" workbookViewId="0"/>
  </sheetViews>
  <sheetFormatPr baseColWidth="10" defaultRowHeight="13.5" customHeight="1"/>
  <cols>
    <col min="1" max="4" width="10.875" style="5" customWidth="1"/>
    <col min="5" max="5" width="13.75" style="5" customWidth="1"/>
    <col min="6" max="9" width="10.875" style="5" customWidth="1"/>
    <col min="10" max="10" width="11.625" style="5" customWidth="1"/>
    <col min="11" max="14" width="10.875" style="5" customWidth="1"/>
    <col min="15" max="15" width="12.375" style="5" bestFit="1" customWidth="1"/>
    <col min="16" max="1024" width="10.625" style="5" customWidth="1"/>
  </cols>
  <sheetData>
    <row r="1" spans="1:1024" ht="26.25">
      <c r="A1" s="4" t="s">
        <v>9</v>
      </c>
    </row>
    <row r="2" spans="1:1024" ht="14.25">
      <c r="K2" s="160"/>
      <c r="L2" s="160"/>
      <c r="M2" s="160"/>
      <c r="N2" s="160"/>
      <c r="O2" s="160"/>
      <c r="P2" s="160"/>
      <c r="Q2" s="160"/>
      <c r="R2" s="160"/>
      <c r="S2" s="160"/>
    </row>
    <row r="3" spans="1:1024" ht="21" customHeight="1">
      <c r="A3" s="177" t="s">
        <v>10</v>
      </c>
      <c r="B3" s="177"/>
      <c r="C3" s="177"/>
      <c r="D3"/>
      <c r="E3" s="177" t="s">
        <v>11</v>
      </c>
      <c r="F3" s="177"/>
      <c r="G3"/>
      <c r="H3" s="177" t="s">
        <v>12</v>
      </c>
      <c r="I3" s="177"/>
      <c r="J3" s="205"/>
      <c r="K3" s="206" t="s">
        <v>104</v>
      </c>
      <c r="L3" s="160"/>
      <c r="M3" s="161"/>
      <c r="N3" s="161"/>
      <c r="O3" s="160"/>
      <c r="P3" s="161"/>
      <c r="Q3" s="161"/>
      <c r="R3" s="161"/>
      <c r="S3" s="162"/>
      <c r="T3"/>
      <c r="U3"/>
      <c r="V3"/>
      <c r="W3"/>
      <c r="X3"/>
      <c r="Y3"/>
      <c r="Z3"/>
      <c r="AA3"/>
      <c r="AB3"/>
      <c r="AC3"/>
      <c r="AD3"/>
      <c r="AE3"/>
      <c r="AF3"/>
    </row>
    <row r="4" spans="1:1024" ht="13.5" customHeight="1">
      <c r="D4"/>
      <c r="H4" s="6"/>
      <c r="I4" s="6"/>
      <c r="J4" s="6"/>
      <c r="K4" s="161"/>
      <c r="L4" s="163"/>
      <c r="M4" s="164"/>
      <c r="N4" s="161"/>
      <c r="O4" s="160"/>
      <c r="P4" s="161"/>
      <c r="Q4" s="161"/>
      <c r="R4" s="161"/>
      <c r="S4" s="162"/>
      <c r="T4"/>
      <c r="U4"/>
      <c r="V4"/>
      <c r="W4"/>
      <c r="X4"/>
      <c r="Y4"/>
      <c r="Z4"/>
      <c r="AA4"/>
      <c r="AB4"/>
      <c r="AC4"/>
      <c r="AD4"/>
      <c r="AE4"/>
      <c r="AF4"/>
    </row>
    <row r="5" spans="1:1024" ht="13.5" customHeight="1">
      <c r="A5" s="7" t="s">
        <v>13</v>
      </c>
      <c r="B5" s="8">
        <v>16</v>
      </c>
      <c r="C5" s="9">
        <f>10*LOG10(B5/1)</f>
        <v>12.041199826559248</v>
      </c>
      <c r="D5"/>
      <c r="E5" s="7" t="s">
        <v>14</v>
      </c>
      <c r="F5" s="10">
        <v>14.4</v>
      </c>
      <c r="G5" s="158"/>
      <c r="H5" s="11" t="s">
        <v>15</v>
      </c>
      <c r="I5" s="12">
        <v>30</v>
      </c>
      <c r="J5" s="161"/>
      <c r="K5" s="207" t="s">
        <v>102</v>
      </c>
      <c r="L5" s="209">
        <v>2.83</v>
      </c>
      <c r="O5" s="161"/>
      <c r="P5" s="161"/>
      <c r="Q5" s="161"/>
      <c r="R5" s="165"/>
      <c r="S5"/>
      <c r="T5"/>
      <c r="U5"/>
      <c r="V5"/>
      <c r="W5"/>
      <c r="X5"/>
      <c r="Y5"/>
      <c r="Z5"/>
      <c r="AA5"/>
      <c r="AB5"/>
      <c r="AC5"/>
      <c r="AD5"/>
      <c r="AE5"/>
      <c r="AMJ5"/>
    </row>
    <row r="6" spans="1:1024" ht="13.5" customHeight="1">
      <c r="A6" s="23" t="s">
        <v>16</v>
      </c>
      <c r="B6" s="214">
        <v>12.6</v>
      </c>
      <c r="C6" s="200">
        <f>1*10^(B6/10)</f>
        <v>18.197008586099841</v>
      </c>
      <c r="D6"/>
      <c r="E6" s="7" t="s">
        <v>17</v>
      </c>
      <c r="F6" s="10">
        <v>8</v>
      </c>
      <c r="G6"/>
      <c r="H6" s="15" t="s">
        <v>18</v>
      </c>
      <c r="I6" s="16">
        <v>707</v>
      </c>
      <c r="J6" s="161"/>
      <c r="K6" s="207" t="s">
        <v>103</v>
      </c>
      <c r="L6" s="210">
        <v>8</v>
      </c>
      <c r="O6" s="161"/>
      <c r="P6" s="161"/>
      <c r="Q6" s="161"/>
      <c r="R6" s="165"/>
      <c r="S6"/>
      <c r="T6"/>
      <c r="U6"/>
      <c r="V6"/>
      <c r="W6"/>
      <c r="X6"/>
      <c r="Y6"/>
      <c r="Z6"/>
      <c r="AA6"/>
      <c r="AB6"/>
      <c r="AC6"/>
      <c r="AD6"/>
      <c r="AE6"/>
      <c r="AMJ6"/>
    </row>
    <row r="7" spans="1:1024" ht="13.5" customHeight="1">
      <c r="A7" s="215"/>
      <c r="B7" s="215"/>
      <c r="C7" s="215"/>
      <c r="D7"/>
      <c r="E7" s="7" t="s">
        <v>19</v>
      </c>
      <c r="F7" s="19">
        <v>0.65</v>
      </c>
      <c r="G7"/>
      <c r="H7" s="11" t="s">
        <v>20</v>
      </c>
      <c r="I7" s="9">
        <f>10*(I5/20)*(I6/1000)</f>
        <v>10.604999999999999</v>
      </c>
      <c r="J7" s="161"/>
      <c r="K7" s="207" t="s">
        <v>101</v>
      </c>
      <c r="L7" s="212">
        <f>(L5^2)/L6</f>
        <v>1.0011125000000001</v>
      </c>
      <c r="O7" s="161"/>
      <c r="P7" s="161"/>
      <c r="Q7" s="161"/>
      <c r="R7" s="165"/>
      <c r="S7"/>
      <c r="T7"/>
      <c r="U7"/>
      <c r="V7"/>
      <c r="W7"/>
      <c r="X7"/>
      <c r="Y7"/>
      <c r="Z7"/>
      <c r="AA7"/>
      <c r="AB7"/>
      <c r="AC7"/>
      <c r="AD7"/>
      <c r="AE7"/>
      <c r="AMJ7"/>
    </row>
    <row r="8" spans="1:1024" ht="13.5" customHeight="1">
      <c r="A8" s="18"/>
      <c r="B8" s="18"/>
      <c r="C8" s="18"/>
      <c r="D8"/>
      <c r="E8" s="20" t="s">
        <v>6</v>
      </c>
      <c r="F8" s="21">
        <f>(((F5-1.4)^2)/F6)*F7</f>
        <v>13.731250000000001</v>
      </c>
      <c r="G8" s="159"/>
      <c r="H8" s="20" t="s">
        <v>21</v>
      </c>
      <c r="I8" s="21">
        <f>I7^2/2</f>
        <v>56.233012499999987</v>
      </c>
      <c r="J8" s="161"/>
      <c r="K8" s="166"/>
      <c r="L8" s="166"/>
      <c r="M8" s="161"/>
      <c r="N8" s="160"/>
      <c r="O8" s="161"/>
      <c r="P8" s="161"/>
      <c r="Q8" s="161"/>
      <c r="R8" s="165"/>
      <c r="S8"/>
      <c r="T8"/>
      <c r="U8"/>
      <c r="V8"/>
      <c r="W8"/>
      <c r="X8"/>
      <c r="Y8"/>
      <c r="Z8"/>
      <c r="AA8"/>
      <c r="AB8"/>
      <c r="AC8"/>
      <c r="AD8"/>
      <c r="AE8"/>
      <c r="AMJ8"/>
    </row>
    <row r="9" spans="1:1024" ht="13.5" customHeight="1">
      <c r="A9" s="18"/>
      <c r="B9" s="18"/>
      <c r="C9" s="18"/>
      <c r="D9"/>
      <c r="H9" s="11" t="s">
        <v>22</v>
      </c>
      <c r="I9" s="9">
        <f>I7^2/4</f>
        <v>28.116506249999993</v>
      </c>
      <c r="J9" s="161"/>
      <c r="K9" s="208" t="s">
        <v>101</v>
      </c>
      <c r="L9" s="211">
        <v>14.1</v>
      </c>
      <c r="M9" s="160"/>
      <c r="N9" s="160"/>
      <c r="O9" s="161"/>
      <c r="P9" s="161"/>
      <c r="Q9" s="161"/>
      <c r="R9" s="165"/>
      <c r="S9"/>
      <c r="T9"/>
      <c r="U9"/>
      <c r="V9"/>
      <c r="W9"/>
      <c r="X9"/>
      <c r="Y9"/>
      <c r="Z9"/>
      <c r="AA9"/>
      <c r="AB9"/>
      <c r="AC9"/>
      <c r="AD9"/>
      <c r="AE9"/>
      <c r="AMJ9"/>
    </row>
    <row r="10" spans="1:1024" ht="13.5" customHeight="1">
      <c r="A10" s="18"/>
      <c r="B10" s="18"/>
      <c r="C10" s="18"/>
      <c r="D10"/>
      <c r="E10" s="36"/>
      <c r="F10" s="199"/>
      <c r="G10" s="158"/>
      <c r="H10" s="15" t="s">
        <v>23</v>
      </c>
      <c r="I10" s="203">
        <f>I7^2/8</f>
        <v>14.058253124999997</v>
      </c>
      <c r="J10" s="204"/>
      <c r="K10" s="208" t="s">
        <v>103</v>
      </c>
      <c r="L10" s="211">
        <v>8</v>
      </c>
      <c r="M10" s="161"/>
      <c r="N10" s="160"/>
      <c r="O10" s="161"/>
      <c r="P10" s="161"/>
      <c r="Q10" s="161"/>
      <c r="R10" s="165"/>
      <c r="S10"/>
      <c r="T10"/>
      <c r="U10"/>
      <c r="V10"/>
      <c r="W10"/>
      <c r="X10"/>
      <c r="Y10"/>
      <c r="Z10"/>
      <c r="AA10"/>
      <c r="AB10"/>
      <c r="AC10"/>
      <c r="AD10"/>
      <c r="AE10"/>
      <c r="AMJ10"/>
    </row>
    <row r="11" spans="1:1024" ht="13.5" customHeight="1">
      <c r="A11" s="18"/>
      <c r="B11" s="18"/>
      <c r="C11" s="18"/>
      <c r="D11"/>
      <c r="E11" s="36"/>
      <c r="F11" s="199"/>
      <c r="G11"/>
      <c r="H11" s="201"/>
      <c r="I11" s="202"/>
      <c r="J11" s="173"/>
      <c r="K11" s="208" t="s">
        <v>102</v>
      </c>
      <c r="L11" s="213">
        <f>SQRT(L9*L10)</f>
        <v>10.620734437881403</v>
      </c>
      <c r="N11" s="161"/>
      <c r="O11" s="160"/>
      <c r="P11" s="161"/>
      <c r="Q11" s="161"/>
      <c r="R11" s="161"/>
      <c r="S11" s="165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1024" ht="13.5" customHeight="1">
      <c r="K12" s="160"/>
      <c r="L12" s="160"/>
      <c r="M12" s="160"/>
      <c r="N12" s="160"/>
      <c r="O12" s="160"/>
      <c r="P12" s="160"/>
      <c r="Q12" s="160"/>
      <c r="R12" s="160"/>
      <c r="S12" s="165"/>
      <c r="AD12"/>
      <c r="AE12"/>
      <c r="AF12"/>
    </row>
    <row r="13" spans="1:1024" ht="21" customHeight="1">
      <c r="A13" s="177" t="s">
        <v>24</v>
      </c>
      <c r="B13" s="177"/>
      <c r="D13" s="177" t="s">
        <v>25</v>
      </c>
      <c r="E13" s="177"/>
      <c r="G13" s="177" t="s">
        <v>28</v>
      </c>
      <c r="H13" s="177"/>
      <c r="I13" s="177"/>
      <c r="J13" s="177"/>
      <c r="K13" s="177"/>
      <c r="M13" s="178" t="s">
        <v>29</v>
      </c>
      <c r="N13" s="178"/>
      <c r="O13" s="178"/>
      <c r="P13" s="165"/>
      <c r="S13"/>
      <c r="T13"/>
      <c r="U13"/>
      <c r="V13"/>
      <c r="W13"/>
      <c r="X13"/>
      <c r="Y13"/>
      <c r="Z13"/>
      <c r="AA13"/>
      <c r="AB13"/>
      <c r="AC13"/>
      <c r="AMH13"/>
      <c r="AMI13"/>
      <c r="AMJ13"/>
    </row>
    <row r="14" spans="1:1024" ht="13.5" customHeight="1">
      <c r="O14"/>
      <c r="P14"/>
      <c r="Q14"/>
      <c r="R14"/>
      <c r="S14"/>
      <c r="T14"/>
      <c r="U14"/>
      <c r="V14"/>
      <c r="W14"/>
      <c r="X14"/>
      <c r="Y14"/>
      <c r="AMD14"/>
      <c r="AME14"/>
      <c r="AMF14"/>
      <c r="AMG14"/>
      <c r="AMH14"/>
      <c r="AMI14"/>
      <c r="AMJ14"/>
    </row>
    <row r="15" spans="1:1024" ht="13.5" customHeight="1">
      <c r="A15" s="11" t="s">
        <v>0</v>
      </c>
      <c r="B15" s="10">
        <v>35</v>
      </c>
      <c r="C15" s="13"/>
      <c r="D15" s="11" t="s">
        <v>0</v>
      </c>
      <c r="E15" s="10">
        <v>35</v>
      </c>
      <c r="G15" s="7" t="s">
        <v>30</v>
      </c>
      <c r="H15" s="32" t="s">
        <v>31</v>
      </c>
      <c r="I15" s="7" t="s">
        <v>32</v>
      </c>
      <c r="J15" s="33" t="s">
        <v>33</v>
      </c>
      <c r="K15" s="7" t="s">
        <v>34</v>
      </c>
      <c r="M15" s="7" t="s">
        <v>35</v>
      </c>
      <c r="N15" s="34">
        <v>18</v>
      </c>
      <c r="O15"/>
      <c r="P15"/>
      <c r="Q15"/>
      <c r="R15"/>
      <c r="S15"/>
      <c r="T15"/>
      <c r="U15"/>
      <c r="V15"/>
      <c r="W15"/>
      <c r="X15"/>
      <c r="Y15"/>
      <c r="AMD15"/>
      <c r="AME15"/>
      <c r="AMF15"/>
      <c r="AMG15"/>
      <c r="AMH15"/>
      <c r="AMI15"/>
      <c r="AMJ15"/>
    </row>
    <row r="16" spans="1:1024" ht="13.5" customHeight="1">
      <c r="A16" s="7" t="s">
        <v>1</v>
      </c>
      <c r="B16" s="24">
        <v>0.45</v>
      </c>
      <c r="C16" s="13"/>
      <c r="D16" s="7" t="s">
        <v>1</v>
      </c>
      <c r="E16" s="24">
        <v>0.45</v>
      </c>
      <c r="G16" s="20" t="s">
        <v>36</v>
      </c>
      <c r="H16" s="37">
        <v>34.200000000000003</v>
      </c>
      <c r="I16" s="38">
        <v>38.299999999999997</v>
      </c>
      <c r="J16" s="39">
        <v>39.4</v>
      </c>
      <c r="K16" s="21">
        <f>SUM(H16:J16)/3</f>
        <v>37.300000000000004</v>
      </c>
      <c r="M16" s="7" t="s">
        <v>37</v>
      </c>
      <c r="N16" s="34">
        <v>1.8</v>
      </c>
      <c r="O16"/>
      <c r="P16"/>
      <c r="Q16"/>
      <c r="R16"/>
      <c r="S16"/>
      <c r="T16"/>
      <c r="U16"/>
      <c r="V16"/>
      <c r="W16"/>
      <c r="X16"/>
      <c r="Y16"/>
      <c r="AMD16"/>
      <c r="AME16"/>
      <c r="AMF16"/>
      <c r="AMG16"/>
      <c r="AMH16"/>
      <c r="AMI16"/>
      <c r="AMJ16"/>
    </row>
    <row r="17" spans="1:1024" ht="13.5" customHeight="1">
      <c r="A17" s="15" t="s">
        <v>2</v>
      </c>
      <c r="B17" s="10">
        <v>30</v>
      </c>
      <c r="C17" s="13"/>
      <c r="D17" s="15" t="s">
        <v>2</v>
      </c>
      <c r="E17" s="10">
        <v>30</v>
      </c>
      <c r="G17" s="7" t="s">
        <v>1</v>
      </c>
      <c r="H17" s="41">
        <v>0.19</v>
      </c>
      <c r="I17" s="24">
        <v>0.48</v>
      </c>
      <c r="J17" s="42">
        <v>0.34</v>
      </c>
      <c r="K17" s="26">
        <f>SUM(H17:J17)/3</f>
        <v>0.33666666666666667</v>
      </c>
      <c r="M17" s="7" t="s">
        <v>38</v>
      </c>
      <c r="N17" s="34">
        <v>12</v>
      </c>
      <c r="O17"/>
      <c r="P17"/>
      <c r="Q17"/>
      <c r="R17"/>
      <c r="S17"/>
      <c r="T17"/>
      <c r="U17"/>
      <c r="V17"/>
      <c r="W17"/>
      <c r="X17"/>
      <c r="Y17"/>
      <c r="AMD17"/>
      <c r="AME17"/>
      <c r="AMF17"/>
      <c r="AMG17"/>
      <c r="AMH17"/>
      <c r="AMI17"/>
      <c r="AMJ17"/>
    </row>
    <row r="18" spans="1:1024" ht="13.5" customHeight="1">
      <c r="A18" s="7" t="s">
        <v>3</v>
      </c>
      <c r="B18" s="24">
        <v>0.9</v>
      </c>
      <c r="C18" s="13"/>
      <c r="D18" s="7" t="s">
        <v>5</v>
      </c>
      <c r="E18" s="25">
        <v>10</v>
      </c>
      <c r="G18" s="7" t="s">
        <v>39</v>
      </c>
      <c r="H18" s="43">
        <v>223</v>
      </c>
      <c r="I18" s="10">
        <v>160</v>
      </c>
      <c r="J18" s="8">
        <v>160</v>
      </c>
      <c r="K18" s="9">
        <f>SUM(H18:J18)/3</f>
        <v>181</v>
      </c>
      <c r="M18" s="7" t="s">
        <v>40</v>
      </c>
      <c r="N18" s="44">
        <f>(N17-N16)/(N15/1000)</f>
        <v>566.66666666666663</v>
      </c>
      <c r="O18"/>
      <c r="P18"/>
      <c r="Q18"/>
      <c r="R18"/>
      <c r="S18"/>
      <c r="T18"/>
      <c r="U18"/>
      <c r="V18"/>
      <c r="W18"/>
      <c r="X18"/>
      <c r="Y18"/>
      <c r="AMD18"/>
      <c r="AME18"/>
      <c r="AMF18"/>
      <c r="AMG18"/>
      <c r="AMH18"/>
      <c r="AMI18"/>
      <c r="AMJ18"/>
    </row>
    <row r="19" spans="1:1024" ht="13.5" customHeight="1">
      <c r="A19" s="7" t="s">
        <v>27</v>
      </c>
      <c r="B19" s="9">
        <f>(B18/B16)*B15</f>
        <v>70</v>
      </c>
      <c r="C19" s="17"/>
      <c r="D19" s="7" t="s">
        <v>4</v>
      </c>
      <c r="E19" s="9">
        <f>SQRT((E17/E18)+1)*E15</f>
        <v>70</v>
      </c>
      <c r="G19" s="7" t="s">
        <v>41</v>
      </c>
      <c r="H19" s="43">
        <v>98</v>
      </c>
      <c r="I19" s="10">
        <v>94</v>
      </c>
      <c r="J19" s="8">
        <v>96</v>
      </c>
      <c r="K19" s="9">
        <f>SUM(H19:J19)/3</f>
        <v>96</v>
      </c>
      <c r="M19" s="13"/>
      <c r="N19" s="45"/>
      <c r="O19"/>
      <c r="P19"/>
      <c r="Q19"/>
      <c r="R19"/>
      <c r="S19"/>
      <c r="T19"/>
      <c r="U19"/>
      <c r="V19"/>
      <c r="W19"/>
      <c r="X19"/>
      <c r="Y19"/>
      <c r="AMD19"/>
      <c r="AME19"/>
      <c r="AMF19"/>
      <c r="AMG19"/>
      <c r="AMH19"/>
      <c r="AMI19"/>
      <c r="AMJ19"/>
    </row>
    <row r="20" spans="1:1024" ht="13.5" customHeight="1">
      <c r="A20" s="7" t="s">
        <v>5</v>
      </c>
      <c r="B20" s="9">
        <f>B17/((B19/B15)^2-1)</f>
        <v>10</v>
      </c>
      <c r="C20" s="13"/>
      <c r="D20" s="22" t="s">
        <v>3</v>
      </c>
      <c r="E20" s="26">
        <f>SQRT((E17/E18)+1)*E16</f>
        <v>0.9</v>
      </c>
      <c r="J20"/>
      <c r="K20"/>
      <c r="L20" s="14"/>
      <c r="M20"/>
      <c r="N20"/>
      <c r="O20"/>
      <c r="P20"/>
      <c r="Q20"/>
      <c r="R20"/>
      <c r="S20"/>
      <c r="T20"/>
      <c r="U20"/>
      <c r="V20"/>
      <c r="W20"/>
      <c r="X20"/>
      <c r="Y20"/>
      <c r="AMD20"/>
      <c r="AME20"/>
      <c r="AMF20"/>
      <c r="AMG20"/>
      <c r="AMH20"/>
      <c r="AMI20"/>
      <c r="AMJ20"/>
    </row>
    <row r="21" spans="1:1024" ht="13.5" customHeight="1">
      <c r="J21"/>
      <c r="K21"/>
      <c r="L21" s="14"/>
      <c r="M21"/>
      <c r="N21"/>
      <c r="O21"/>
      <c r="P21"/>
      <c r="Q21"/>
      <c r="R21"/>
      <c r="S21"/>
      <c r="T21"/>
      <c r="U21"/>
      <c r="V21"/>
      <c r="W21"/>
      <c r="X21"/>
      <c r="Y21"/>
      <c r="AMD21"/>
      <c r="AME21"/>
      <c r="AMF21"/>
      <c r="AMG21"/>
      <c r="AMH21"/>
      <c r="AMI21"/>
      <c r="AMJ21"/>
    </row>
    <row r="22" spans="1:1024" ht="13.5" customHeight="1">
      <c r="C22" s="13"/>
      <c r="D22" s="13"/>
      <c r="E22" s="13"/>
      <c r="J22"/>
      <c r="K22"/>
      <c r="M22"/>
      <c r="N22"/>
      <c r="O22"/>
      <c r="P22"/>
      <c r="Q22"/>
      <c r="R22"/>
      <c r="S22"/>
      <c r="T22"/>
      <c r="U22"/>
      <c r="V22"/>
      <c r="W22"/>
      <c r="X22"/>
      <c r="Y22"/>
      <c r="AMD22"/>
      <c r="AME22"/>
      <c r="AMF22"/>
      <c r="AMG22"/>
      <c r="AMH22"/>
      <c r="AMI22"/>
      <c r="AMJ22"/>
    </row>
    <row r="23" spans="1:1024" ht="13.5" customHeight="1">
      <c r="A23" s="174"/>
      <c r="B23" s="174"/>
      <c r="C23" s="174"/>
      <c r="D23" s="174"/>
      <c r="E23" s="174"/>
      <c r="F23" s="13"/>
      <c r="G23" s="13"/>
      <c r="H23" s="13"/>
      <c r="V23" s="27"/>
      <c r="W23" s="13"/>
      <c r="X23" s="13"/>
      <c r="Y23" s="28"/>
      <c r="Z23"/>
      <c r="AA23"/>
      <c r="AB23"/>
      <c r="AC23"/>
      <c r="AMH23"/>
      <c r="AMI23"/>
      <c r="AMJ23"/>
    </row>
    <row r="24" spans="1:1024" ht="13.5" customHeight="1">
      <c r="A24" s="18"/>
      <c r="B24" s="18"/>
      <c r="C24" s="18"/>
      <c r="D24" s="18"/>
      <c r="E24" s="18"/>
      <c r="F24" s="18"/>
      <c r="G24" s="18"/>
      <c r="V24" s="13"/>
      <c r="W24" s="13"/>
      <c r="X24" s="13"/>
      <c r="Y24" s="13"/>
      <c r="Z24"/>
      <c r="AA24"/>
      <c r="AB24"/>
      <c r="AC24"/>
      <c r="AMH24"/>
      <c r="AMI24"/>
      <c r="AMJ24"/>
    </row>
    <row r="25" spans="1:1024" ht="13.5" customHeight="1">
      <c r="A25" s="18"/>
      <c r="B25" s="18"/>
      <c r="C25" s="18"/>
      <c r="D25" s="18"/>
      <c r="E25" s="18"/>
      <c r="F25" s="18"/>
      <c r="G25" s="18"/>
      <c r="Z25"/>
      <c r="AMH25"/>
      <c r="AMI25"/>
      <c r="AMJ25"/>
    </row>
    <row r="26" spans="1:1024" ht="14.25" customHeight="1">
      <c r="A26" s="18"/>
      <c r="B26" s="18"/>
      <c r="C26" s="18"/>
      <c r="D26" s="18"/>
      <c r="E26" s="18"/>
      <c r="F26" s="18"/>
      <c r="G26" s="18"/>
      <c r="S26" s="29"/>
      <c r="AMH26"/>
      <c r="AMI26"/>
      <c r="AMJ26"/>
    </row>
    <row r="27" spans="1:1024" ht="13.5" customHeight="1">
      <c r="A27" s="18"/>
      <c r="B27" s="18"/>
      <c r="C27" s="18"/>
      <c r="D27" s="18"/>
      <c r="E27" s="18"/>
      <c r="F27" s="18"/>
      <c r="G27" s="18"/>
      <c r="AME27"/>
      <c r="AMF27"/>
      <c r="AMG27"/>
      <c r="AMH27"/>
      <c r="AMI27"/>
      <c r="AMJ27"/>
    </row>
    <row r="28" spans="1:1024" ht="13.5" customHeight="1">
      <c r="A28" s="18"/>
      <c r="B28" s="18"/>
      <c r="C28" s="18"/>
      <c r="D28" s="18"/>
      <c r="E28" s="18"/>
      <c r="F28" s="18"/>
      <c r="G28" s="18"/>
      <c r="I28" s="18"/>
      <c r="O28" s="30"/>
      <c r="AME28"/>
      <c r="AMF28"/>
      <c r="AMG28"/>
      <c r="AMH28"/>
      <c r="AMI28"/>
      <c r="AMJ28"/>
    </row>
    <row r="29" spans="1:1024" ht="13.5" customHeight="1">
      <c r="A29" s="18"/>
      <c r="B29" s="18"/>
      <c r="C29" s="18"/>
      <c r="D29" s="18"/>
      <c r="E29" s="18"/>
      <c r="F29" s="18"/>
      <c r="G29" s="18"/>
      <c r="I29" s="18"/>
      <c r="K29" s="31"/>
      <c r="AME29"/>
      <c r="AMF29"/>
      <c r="AMG29"/>
      <c r="AMH29"/>
      <c r="AMI29"/>
      <c r="AMJ29"/>
    </row>
    <row r="30" spans="1:1024" ht="13.5" customHeight="1">
      <c r="A30" s="18"/>
      <c r="B30" s="18"/>
      <c r="C30" s="18"/>
      <c r="D30" s="18"/>
      <c r="E30" s="18"/>
      <c r="F30" s="18"/>
      <c r="G30" s="18"/>
      <c r="AME30"/>
      <c r="AMF30"/>
      <c r="AMG30"/>
      <c r="AMH30"/>
      <c r="AMI30"/>
      <c r="AMJ30"/>
    </row>
    <row r="31" spans="1:1024" ht="13.5" customHeight="1">
      <c r="A31" s="18"/>
      <c r="B31" s="18"/>
      <c r="C31" s="18"/>
      <c r="D31" s="18"/>
      <c r="E31" s="18"/>
      <c r="F31" s="18"/>
      <c r="G31" s="18"/>
      <c r="AMH31"/>
      <c r="AMI31"/>
      <c r="AMJ31"/>
    </row>
    <row r="32" spans="1:1024" ht="13.5" customHeight="1">
      <c r="A32" s="18"/>
      <c r="B32" s="18"/>
      <c r="C32" s="18"/>
      <c r="D32" s="18"/>
      <c r="E32" s="18"/>
      <c r="F32" s="18"/>
      <c r="G32" s="18"/>
      <c r="I32"/>
      <c r="J32"/>
      <c r="AMH32"/>
      <c r="AMI32"/>
      <c r="AMJ32"/>
    </row>
    <row r="33" spans="1:1024" ht="13.5" customHeight="1">
      <c r="A33" s="18"/>
      <c r="B33" s="18"/>
      <c r="C33" s="18"/>
      <c r="D33" s="18"/>
      <c r="E33" s="18"/>
      <c r="F33" s="18"/>
      <c r="G33" s="18"/>
      <c r="I33"/>
      <c r="J33"/>
      <c r="AMH33"/>
      <c r="AMI33"/>
      <c r="AMJ33"/>
    </row>
    <row r="34" spans="1:1024" ht="13.5" customHeight="1">
      <c r="A34" s="18"/>
      <c r="B34" s="18"/>
      <c r="C34" s="18"/>
      <c r="D34" s="18"/>
      <c r="E34" s="18"/>
      <c r="F34" s="18"/>
      <c r="G34" s="18"/>
      <c r="I34"/>
      <c r="J34"/>
      <c r="AMH34"/>
      <c r="AMI34"/>
      <c r="AMJ34"/>
    </row>
    <row r="35" spans="1:1024" ht="13.5" customHeight="1">
      <c r="F35" s="18"/>
      <c r="G35" s="18"/>
      <c r="I35"/>
      <c r="J35"/>
      <c r="AMH35"/>
      <c r="AMI35"/>
      <c r="AMJ35"/>
    </row>
    <row r="36" spans="1:1024" ht="13.5" customHeight="1">
      <c r="J36"/>
      <c r="AMH36"/>
      <c r="AMI36"/>
      <c r="AMJ36"/>
    </row>
    <row r="37" spans="1:1024" ht="13.5" customHeight="1">
      <c r="AMH37"/>
      <c r="AMI37"/>
      <c r="AMJ37"/>
    </row>
    <row r="38" spans="1:1024" ht="14.25"/>
    <row r="39" spans="1:1024" ht="14.25" customHeight="1">
      <c r="I39" s="205"/>
      <c r="K39" s="198"/>
      <c r="L39" s="198"/>
      <c r="M39" s="198"/>
      <c r="N39" s="176"/>
      <c r="O39" s="176"/>
      <c r="P39" s="176"/>
      <c r="Q39" s="176"/>
      <c r="R39" s="176"/>
      <c r="S39" s="176"/>
      <c r="AMI39"/>
      <c r="AMJ39"/>
    </row>
    <row r="40" spans="1:1024" ht="14.25">
      <c r="J40" s="14"/>
      <c r="K40" s="175"/>
      <c r="L40" s="176"/>
      <c r="M40" s="176"/>
      <c r="N40" s="176"/>
      <c r="O40" s="176"/>
      <c r="P40" s="176"/>
      <c r="Q40" s="176"/>
      <c r="R40" s="176"/>
      <c r="S40" s="176"/>
      <c r="AMI40"/>
      <c r="AMJ40"/>
    </row>
    <row r="41" spans="1:1024" ht="14.25">
      <c r="J41" s="35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25">
      <c r="J42" s="40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25">
      <c r="J43" s="40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25">
      <c r="J44" s="40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25">
      <c r="A45" s="13"/>
      <c r="B45" s="17"/>
      <c r="C45" s="13"/>
      <c r="D45" s="13"/>
      <c r="I45" s="46"/>
      <c r="J45" s="40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4.25">
      <c r="G46" s="13"/>
      <c r="H46" s="13"/>
      <c r="I46" s="13"/>
      <c r="J46" s="47"/>
      <c r="K46" s="35"/>
      <c r="L46" s="40"/>
      <c r="AMB46"/>
      <c r="AMC46"/>
      <c r="AMD46"/>
      <c r="AME46"/>
      <c r="AMF46"/>
      <c r="AMG46"/>
      <c r="AMH46"/>
      <c r="AMI46"/>
      <c r="AMJ46"/>
    </row>
    <row r="47" spans="1:1024" ht="14.25"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25"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25"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25"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25"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25"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25"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25"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25"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25"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25"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2.75" customHeight="1"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3.5" customHeight="1"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5" customHeight="1"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5" customHeight="1"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3.5" customHeight="1">
      <c r="A62" s="13"/>
      <c r="B62"/>
      <c r="C62"/>
      <c r="D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customHeight="1">
      <c r="A63" s="13"/>
      <c r="B63"/>
      <c r="C63"/>
      <c r="D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3.5" customHeight="1">
      <c r="A64" s="13"/>
      <c r="B64"/>
      <c r="C64"/>
      <c r="D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5" customHeight="1">
      <c r="A65" s="13"/>
      <c r="B65"/>
      <c r="C65"/>
      <c r="D65"/>
      <c r="AMD65"/>
      <c r="AME65"/>
      <c r="AMF65"/>
      <c r="AMG65"/>
      <c r="AMH65"/>
      <c r="AMI65"/>
      <c r="AMJ65"/>
    </row>
    <row r="66" spans="1:1024" ht="13.5" customHeight="1">
      <c r="A66" s="13"/>
      <c r="B66"/>
      <c r="C66"/>
      <c r="D66"/>
      <c r="AMD66"/>
      <c r="AME66"/>
      <c r="AMF66"/>
      <c r="AMG66"/>
      <c r="AMH66"/>
      <c r="AMI66"/>
      <c r="AMJ66"/>
    </row>
    <row r="67" spans="1:1024" ht="13.5" customHeight="1">
      <c r="A67" s="13"/>
      <c r="B67"/>
      <c r="C67"/>
      <c r="D67"/>
      <c r="AMD67"/>
      <c r="AME67"/>
      <c r="AMF67"/>
      <c r="AMG67"/>
      <c r="AMH67"/>
      <c r="AMI67"/>
      <c r="AMJ67"/>
    </row>
    <row r="68" spans="1:1024" ht="13.5" customHeight="1">
      <c r="A68" s="13"/>
      <c r="B68"/>
      <c r="C68"/>
      <c r="D68"/>
      <c r="AMD68"/>
      <c r="AME68"/>
      <c r="AMF68"/>
      <c r="AMG68"/>
      <c r="AMH68"/>
      <c r="AMI68"/>
      <c r="AMJ68"/>
    </row>
    <row r="69" spans="1:1024" ht="13.5" customHeight="1">
      <c r="A69" s="13"/>
      <c r="B69"/>
      <c r="C69"/>
      <c r="D69"/>
      <c r="AMD69"/>
      <c r="AME69"/>
      <c r="AMF69"/>
      <c r="AMG69"/>
      <c r="AMH69"/>
      <c r="AMI69"/>
      <c r="AMJ69"/>
    </row>
    <row r="70" spans="1:1024" ht="13.5" customHeight="1">
      <c r="A70" s="13"/>
      <c r="B70"/>
      <c r="C70"/>
      <c r="D70"/>
      <c r="AMD70"/>
      <c r="AME70"/>
      <c r="AMF70"/>
      <c r="AMG70"/>
      <c r="AMH70"/>
      <c r="AMI70"/>
      <c r="AMJ70"/>
    </row>
    <row r="71" spans="1:1024" ht="13.5" customHeight="1">
      <c r="A71" s="13"/>
      <c r="B71"/>
      <c r="C71"/>
      <c r="D71"/>
      <c r="AMD71"/>
      <c r="AME71"/>
      <c r="AMF71"/>
      <c r="AMG71"/>
      <c r="AMH71"/>
      <c r="AMI71"/>
      <c r="AMJ71"/>
    </row>
    <row r="72" spans="1:1024" ht="13.5" customHeight="1">
      <c r="A72" s="13"/>
      <c r="B72"/>
      <c r="C72"/>
      <c r="D72"/>
      <c r="AMD72"/>
      <c r="AME72"/>
      <c r="AMF72"/>
      <c r="AMG72"/>
      <c r="AMH72"/>
      <c r="AMI72"/>
      <c r="AMJ72"/>
    </row>
    <row r="73" spans="1:1024" ht="13.5" customHeight="1">
      <c r="A73" s="13"/>
      <c r="B73"/>
      <c r="C73"/>
      <c r="D73"/>
      <c r="AMD73"/>
      <c r="AME73"/>
      <c r="AMF73"/>
      <c r="AMG73"/>
      <c r="AMH73"/>
      <c r="AMI73"/>
      <c r="AMJ73"/>
    </row>
    <row r="74" spans="1:1024" ht="13.5" customHeight="1">
      <c r="A74" s="13"/>
      <c r="B74"/>
      <c r="C74"/>
      <c r="D74"/>
      <c r="AMD74"/>
      <c r="AME74"/>
      <c r="AMF74"/>
      <c r="AMG74"/>
      <c r="AMH74"/>
      <c r="AMI74"/>
      <c r="AMJ74"/>
    </row>
    <row r="75" spans="1:1024" ht="13.5" customHeight="1">
      <c r="A75" s="13"/>
      <c r="B75"/>
      <c r="C75"/>
      <c r="D75"/>
      <c r="AMD75"/>
      <c r="AME75"/>
      <c r="AMF75"/>
      <c r="AMG75"/>
      <c r="AMH75"/>
      <c r="AMI75"/>
      <c r="AMJ75"/>
    </row>
    <row r="76" spans="1:1024" ht="13.5" customHeight="1">
      <c r="A76" s="13"/>
      <c r="B76"/>
      <c r="C76"/>
      <c r="D76"/>
      <c r="AMD76"/>
      <c r="AME76"/>
      <c r="AMF76"/>
      <c r="AMG76"/>
      <c r="AMH76"/>
      <c r="AMI76"/>
      <c r="AMJ76"/>
    </row>
    <row r="77" spans="1:1024" ht="13.5" customHeight="1">
      <c r="A77" s="13"/>
      <c r="B77"/>
      <c r="C77"/>
      <c r="D77"/>
      <c r="AMD77"/>
      <c r="AME77"/>
      <c r="AMF77"/>
      <c r="AMG77"/>
      <c r="AMH77"/>
      <c r="AMI77"/>
      <c r="AMJ77"/>
    </row>
    <row r="78" spans="1:1024" ht="13.5" customHeight="1">
      <c r="A78" s="13"/>
      <c r="B78"/>
      <c r="C78"/>
      <c r="D78"/>
      <c r="AMD78"/>
      <c r="AME78"/>
      <c r="AMF78"/>
      <c r="AMG78"/>
      <c r="AMH78"/>
      <c r="AMI78"/>
      <c r="AMJ78"/>
    </row>
    <row r="79" spans="1:1024" ht="13.5" customHeight="1">
      <c r="A79" s="13"/>
      <c r="B79"/>
      <c r="C79"/>
      <c r="D79"/>
      <c r="AMD79"/>
      <c r="AME79"/>
      <c r="AMF79"/>
      <c r="AMG79"/>
      <c r="AMH79"/>
      <c r="AMI79"/>
      <c r="AMJ79"/>
    </row>
    <row r="80" spans="1:1024" ht="13.5" customHeight="1">
      <c r="A80" s="13"/>
      <c r="B80"/>
      <c r="C80"/>
      <c r="D80"/>
      <c r="AMD80"/>
      <c r="AME80"/>
      <c r="AMF80"/>
      <c r="AMG80"/>
      <c r="AMH80"/>
      <c r="AMI80"/>
      <c r="AMJ80"/>
    </row>
    <row r="81" spans="1:1024" ht="13.5" customHeight="1">
      <c r="A81" s="13"/>
      <c r="B81" s="13"/>
      <c r="C81" s="13"/>
      <c r="AMD81"/>
      <c r="AME81"/>
      <c r="AMF81"/>
      <c r="AMG81"/>
      <c r="AMH81"/>
      <c r="AMI81"/>
      <c r="AMJ81"/>
    </row>
    <row r="82" spans="1:1024" ht="13.5" customHeight="1">
      <c r="A82" s="13"/>
      <c r="B82" s="13"/>
      <c r="C82" s="13"/>
      <c r="AMD82"/>
      <c r="AME82"/>
      <c r="AMF82"/>
      <c r="AMG82"/>
      <c r="AMH82"/>
      <c r="AMI82"/>
      <c r="AMJ82"/>
    </row>
    <row r="83" spans="1:1024" ht="13.5" customHeight="1">
      <c r="A83" s="13"/>
      <c r="B83" s="13"/>
      <c r="C83" s="13"/>
      <c r="AMD83"/>
      <c r="AME83"/>
      <c r="AMF83"/>
      <c r="AMG83"/>
      <c r="AMH83"/>
      <c r="AMI83"/>
      <c r="AMJ83"/>
    </row>
    <row r="84" spans="1:1024" ht="13.5" customHeight="1">
      <c r="A84" s="13"/>
      <c r="B84" s="13"/>
      <c r="C84" s="13"/>
      <c r="AMD84"/>
      <c r="AME84"/>
      <c r="AMF84"/>
      <c r="AMG84"/>
      <c r="AMH84"/>
      <c r="AMI84"/>
      <c r="AMJ84"/>
    </row>
    <row r="85" spans="1:1024" ht="13.5" customHeight="1">
      <c r="AMD85"/>
      <c r="AME85"/>
      <c r="AMF85"/>
      <c r="AMG85"/>
      <c r="AMH85"/>
      <c r="AMI85"/>
      <c r="AMJ85"/>
    </row>
    <row r="86" spans="1:1024" ht="13.5" customHeight="1">
      <c r="AMD86"/>
      <c r="AME86"/>
      <c r="AMF86"/>
      <c r="AMG86"/>
      <c r="AMH86"/>
      <c r="AMI86"/>
      <c r="AMJ86"/>
    </row>
    <row r="87" spans="1:1024" ht="13.5" customHeight="1">
      <c r="AMD87"/>
      <c r="AME87"/>
      <c r="AMF87"/>
      <c r="AMG87"/>
      <c r="AMH87"/>
      <c r="AMI87"/>
      <c r="AMJ87"/>
    </row>
    <row r="88" spans="1:1024" ht="13.5" customHeight="1">
      <c r="AMD88"/>
      <c r="AME88"/>
      <c r="AMF88"/>
      <c r="AMG88"/>
      <c r="AMH88"/>
      <c r="AMI88"/>
      <c r="AMJ88"/>
    </row>
    <row r="89" spans="1:1024" ht="13.5" customHeight="1">
      <c r="AMD89"/>
      <c r="AME89"/>
      <c r="AMF89"/>
      <c r="AMG89"/>
      <c r="AMH89"/>
      <c r="AMI89"/>
      <c r="AMJ89"/>
    </row>
    <row r="90" spans="1:1024" ht="13.5" customHeight="1">
      <c r="AMD90"/>
      <c r="AME90"/>
      <c r="AMF90"/>
      <c r="AMG90"/>
      <c r="AMH90"/>
      <c r="AMI90"/>
      <c r="AMJ90"/>
    </row>
    <row r="91" spans="1:1024" ht="13.5" customHeight="1">
      <c r="AMD91"/>
      <c r="AME91"/>
      <c r="AMF91"/>
      <c r="AMG91"/>
      <c r="AMH91"/>
      <c r="AMI91"/>
      <c r="AMJ91"/>
    </row>
    <row r="92" spans="1:1024" ht="13.5" customHeight="1">
      <c r="AMD92"/>
      <c r="AME92"/>
      <c r="AMF92"/>
      <c r="AMG92"/>
      <c r="AMH92"/>
      <c r="AMI92"/>
      <c r="AMJ92"/>
    </row>
    <row r="93" spans="1:1024" ht="13.5" customHeight="1">
      <c r="A93" s="169"/>
      <c r="B93" s="170"/>
      <c r="C93" s="18"/>
      <c r="D93" s="171"/>
      <c r="AMD93"/>
      <c r="AME93"/>
      <c r="AMF93"/>
      <c r="AMG93"/>
      <c r="AMH93"/>
      <c r="AMI93"/>
      <c r="AMJ93"/>
    </row>
    <row r="94" spans="1:1024" ht="13.5" customHeight="1">
      <c r="A94" s="172"/>
      <c r="B94" s="171"/>
      <c r="C94" s="173"/>
      <c r="D94" s="171"/>
    </row>
    <row r="95" spans="1:1024" ht="13.5" customHeight="1">
      <c r="A95" s="169"/>
      <c r="B95" s="170"/>
      <c r="C95" s="18"/>
      <c r="D95" s="18"/>
    </row>
    <row r="96" spans="1:1024" ht="13.5" customHeight="1">
      <c r="A96" s="167"/>
      <c r="B96" s="168"/>
    </row>
    <row r="97" spans="1:2" ht="13.5" customHeight="1">
      <c r="A97" s="167"/>
      <c r="B97" s="168"/>
    </row>
    <row r="98" spans="1:2" ht="13.5" customHeight="1">
      <c r="A98" s="167"/>
      <c r="B98" s="168"/>
    </row>
    <row r="99" spans="1:2" ht="13.5" customHeight="1">
      <c r="A99" s="167"/>
      <c r="B99" s="168"/>
    </row>
    <row r="100" spans="1:2" ht="13.5" customHeight="1">
      <c r="A100" s="167"/>
      <c r="B100" s="168"/>
    </row>
    <row r="101" spans="1:2" ht="13.5" customHeight="1">
      <c r="A101" s="167"/>
      <c r="B101" s="168"/>
    </row>
    <row r="102" spans="1:2" ht="13.5" customHeight="1">
      <c r="A102" s="167"/>
      <c r="B102" s="168"/>
    </row>
    <row r="103" spans="1:2" ht="13.5" customHeight="1">
      <c r="A103" s="167"/>
      <c r="B103" s="168"/>
    </row>
    <row r="104" spans="1:2" ht="13.5" customHeight="1">
      <c r="A104" s="167"/>
      <c r="B104" s="168"/>
    </row>
    <row r="105" spans="1:2" ht="13.5" customHeight="1">
      <c r="A105" s="167"/>
      <c r="B105" s="168"/>
    </row>
    <row r="106" spans="1:2" ht="13.5" customHeight="1">
      <c r="A106" s="167"/>
      <c r="B106" s="168"/>
    </row>
    <row r="107" spans="1:2" ht="13.5" customHeight="1">
      <c r="A107" s="167"/>
      <c r="B107" s="168"/>
    </row>
    <row r="108" spans="1:2" ht="13.5" customHeight="1">
      <c r="A108" s="167"/>
      <c r="B108" s="168"/>
    </row>
    <row r="109" spans="1:2" ht="13.5" customHeight="1">
      <c r="A109" s="167"/>
      <c r="B109" s="168"/>
    </row>
  </sheetData>
  <mergeCells count="7">
    <mergeCell ref="M13:O13"/>
    <mergeCell ref="A3:C3"/>
    <mergeCell ref="E3:F3"/>
    <mergeCell ref="A13:B13"/>
    <mergeCell ref="D13:E13"/>
    <mergeCell ref="H3:I3"/>
    <mergeCell ref="G13:K13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>
      <selection sqref="A1:B1"/>
    </sheetView>
  </sheetViews>
  <sheetFormatPr baseColWidth="10" defaultRowHeight="14.25"/>
  <cols>
    <col min="1" max="1" width="11.375" style="48" customWidth="1"/>
    <col min="2" max="7" width="10.75" style="48" customWidth="1"/>
    <col min="8" max="8" width="13.25" style="48" customWidth="1"/>
    <col min="9" max="1024" width="10.75" style="48" customWidth="1"/>
  </cols>
  <sheetData>
    <row r="1" spans="1:13" ht="26.25">
      <c r="A1" s="182" t="s">
        <v>42</v>
      </c>
      <c r="B1" s="182"/>
      <c r="D1"/>
      <c r="E1"/>
    </row>
    <row r="3" spans="1:13" ht="20.25">
      <c r="A3" s="179" t="s">
        <v>43</v>
      </c>
      <c r="B3" s="179"/>
      <c r="C3" s="179"/>
      <c r="E3" s="179" t="s">
        <v>44</v>
      </c>
      <c r="F3" s="179"/>
      <c r="H3" s="179" t="s">
        <v>45</v>
      </c>
      <c r="I3" s="179"/>
      <c r="K3" s="216"/>
      <c r="L3" s="216"/>
      <c r="M3" s="216"/>
    </row>
    <row r="4" spans="1:13">
      <c r="A4" s="49"/>
      <c r="B4" s="50" t="s">
        <v>46</v>
      </c>
      <c r="C4" s="51" t="s">
        <v>47</v>
      </c>
    </row>
    <row r="5" spans="1:13">
      <c r="A5" s="52" t="s">
        <v>48</v>
      </c>
      <c r="B5" s="53">
        <v>45</v>
      </c>
      <c r="C5" s="54">
        <f>B5-(2*$B$8)</f>
        <v>42</v>
      </c>
      <c r="E5" s="52" t="s">
        <v>26</v>
      </c>
      <c r="F5" s="55">
        <v>10.5</v>
      </c>
      <c r="H5" s="52" t="s">
        <v>48</v>
      </c>
      <c r="I5" s="55">
        <v>8</v>
      </c>
    </row>
    <row r="6" spans="1:13">
      <c r="A6" s="56" t="s">
        <v>51</v>
      </c>
      <c r="B6" s="53">
        <v>45</v>
      </c>
      <c r="C6" s="54">
        <f>B6-(2*$B$8)</f>
        <v>42</v>
      </c>
      <c r="E6" s="56" t="s">
        <v>52</v>
      </c>
      <c r="F6" s="57">
        <v>20</v>
      </c>
      <c r="H6" s="56" t="s">
        <v>51</v>
      </c>
      <c r="I6" s="57">
        <v>37</v>
      </c>
    </row>
    <row r="7" spans="1:13">
      <c r="A7" s="56" t="s">
        <v>54</v>
      </c>
      <c r="B7" s="53">
        <v>65</v>
      </c>
      <c r="C7" s="54">
        <f>B7-(2*$B$8)</f>
        <v>62</v>
      </c>
      <c r="E7" s="56" t="s">
        <v>55</v>
      </c>
      <c r="F7" s="58">
        <v>2</v>
      </c>
      <c r="H7" s="56" t="s">
        <v>52</v>
      </c>
      <c r="I7" s="57">
        <v>20</v>
      </c>
    </row>
    <row r="8" spans="1:13">
      <c r="A8" s="56" t="s">
        <v>56</v>
      </c>
      <c r="B8" s="53">
        <v>1.5</v>
      </c>
      <c r="C8" s="59" t="s">
        <v>57</v>
      </c>
      <c r="E8" s="60" t="s">
        <v>50</v>
      </c>
      <c r="F8" s="61">
        <f>3.1415*(((F5)/2)^2)*F6/1000*F7</f>
        <v>3.4635037500000001</v>
      </c>
      <c r="H8" s="60" t="s">
        <v>50</v>
      </c>
      <c r="I8" s="61">
        <f>(I5+B8)*I6*I7/1000</f>
        <v>7.03</v>
      </c>
    </row>
    <row r="9" spans="1:13" ht="28.5">
      <c r="A9" s="56" t="s">
        <v>58</v>
      </c>
      <c r="B9" s="62">
        <v>3.5</v>
      </c>
      <c r="C9" s="63">
        <f>C7-B9</f>
        <v>58.5</v>
      </c>
      <c r="E9" s="64"/>
      <c r="F9" s="65"/>
      <c r="G9" s="66"/>
      <c r="H9" s="64"/>
      <c r="I9" s="65"/>
    </row>
    <row r="10" spans="1:13">
      <c r="A10" s="60" t="s">
        <v>50</v>
      </c>
      <c r="B10" s="180">
        <f>C5*C6*C9/1000</f>
        <v>103.194</v>
      </c>
      <c r="C10" s="180"/>
      <c r="E10" s="64"/>
      <c r="F10" s="65"/>
      <c r="G10" s="66"/>
      <c r="H10" s="64"/>
      <c r="I10" s="65"/>
    </row>
    <row r="11" spans="1:13">
      <c r="E11" s="67"/>
      <c r="F11" s="68"/>
      <c r="H11" s="67"/>
      <c r="I11" s="68"/>
    </row>
    <row r="12" spans="1:13">
      <c r="F12"/>
      <c r="H12"/>
      <c r="I12"/>
    </row>
    <row r="13" spans="1:13" ht="20.25">
      <c r="A13" s="177" t="s">
        <v>59</v>
      </c>
      <c r="B13" s="177"/>
      <c r="C13" s="177"/>
      <c r="E13" s="179" t="s">
        <v>60</v>
      </c>
      <c r="F13" s="179"/>
      <c r="H13" s="183" t="s">
        <v>61</v>
      </c>
      <c r="I13" s="183"/>
      <c r="J13"/>
    </row>
    <row r="14" spans="1:13" ht="20.25">
      <c r="A14" s="69"/>
      <c r="B14" s="69"/>
      <c r="C14" s="35"/>
      <c r="H14"/>
      <c r="I14"/>
      <c r="J14"/>
    </row>
    <row r="15" spans="1:13">
      <c r="A15" s="184" t="s">
        <v>55</v>
      </c>
      <c r="B15" s="184"/>
      <c r="C15" s="70">
        <v>1</v>
      </c>
      <c r="E15" s="52" t="s">
        <v>48</v>
      </c>
      <c r="F15" s="71">
        <v>20</v>
      </c>
      <c r="H15" s="72" t="s">
        <v>62</v>
      </c>
      <c r="I15" s="73">
        <f>B10-C20-F20</f>
        <v>90.213576204533339</v>
      </c>
      <c r="J15"/>
    </row>
    <row r="16" spans="1:13">
      <c r="A16" s="185" t="s">
        <v>63</v>
      </c>
      <c r="B16" s="185"/>
      <c r="C16" s="74">
        <v>28.6</v>
      </c>
      <c r="E16" s="56" t="s">
        <v>51</v>
      </c>
      <c r="F16" s="53">
        <v>10</v>
      </c>
      <c r="H16" s="75" t="s">
        <v>64</v>
      </c>
      <c r="I16" s="76">
        <f>B10-F8-C20-F20</f>
        <v>86.750072454533338</v>
      </c>
      <c r="J16"/>
    </row>
    <row r="17" spans="1:11">
      <c r="A17" s="181" t="s">
        <v>65</v>
      </c>
      <c r="B17" s="181"/>
      <c r="C17" s="77">
        <v>15.7</v>
      </c>
      <c r="E17" s="56" t="s">
        <v>54</v>
      </c>
      <c r="F17" s="53">
        <v>10</v>
      </c>
      <c r="H17" s="78" t="s">
        <v>66</v>
      </c>
      <c r="I17" s="79">
        <f>B10-I8-C20-F20</f>
        <v>83.183576204533338</v>
      </c>
      <c r="J17"/>
    </row>
    <row r="18" spans="1:11">
      <c r="A18" s="181" t="s">
        <v>67</v>
      </c>
      <c r="B18" s="181"/>
      <c r="C18" s="77">
        <v>18.2</v>
      </c>
      <c r="E18" s="56" t="s">
        <v>68</v>
      </c>
      <c r="F18" s="80">
        <f>F15*F16*F17/1000</f>
        <v>2</v>
      </c>
      <c r="H18" s="186" t="s">
        <v>69</v>
      </c>
      <c r="I18" s="186"/>
      <c r="J18"/>
    </row>
    <row r="19" spans="1:11">
      <c r="A19" s="181" t="s">
        <v>70</v>
      </c>
      <c r="B19" s="181"/>
      <c r="C19" s="81">
        <v>1.6</v>
      </c>
      <c r="E19" s="56" t="s">
        <v>71</v>
      </c>
      <c r="F19" s="53">
        <v>0</v>
      </c>
      <c r="H19" s="186"/>
      <c r="I19" s="186"/>
      <c r="J19"/>
    </row>
    <row r="20" spans="1:11" ht="28.5">
      <c r="A20" s="187" t="s">
        <v>72</v>
      </c>
      <c r="B20" s="187"/>
      <c r="C20" s="83">
        <f>3.1415*(C17/3)*(((C16/2)^2)+((C18/2)^2)+(C16/2)*(C18/2))/1000*C19*C15</f>
        <v>10.980423795466669</v>
      </c>
      <c r="E20" s="60" t="s">
        <v>73</v>
      </c>
      <c r="F20" s="80">
        <f>F18+F19</f>
        <v>2</v>
      </c>
      <c r="H20" s="186"/>
      <c r="I20" s="186"/>
      <c r="J20"/>
    </row>
    <row r="21" spans="1:11">
      <c r="B21"/>
      <c r="C21"/>
      <c r="D21"/>
    </row>
    <row r="22" spans="1:11" ht="20.25">
      <c r="A22" s="188" t="s">
        <v>74</v>
      </c>
      <c r="B22" s="188"/>
      <c r="C22" s="84"/>
      <c r="D22" s="189" t="s">
        <v>49</v>
      </c>
      <c r="E22" s="189"/>
      <c r="F22" s="85" t="s">
        <v>53</v>
      </c>
      <c r="G22" s="48" t="s">
        <v>75</v>
      </c>
      <c r="H22" s="48" t="s">
        <v>8</v>
      </c>
    </row>
    <row r="23" spans="1:11">
      <c r="A23" s="86"/>
      <c r="B23" s="86"/>
      <c r="C23"/>
      <c r="D23"/>
      <c r="E23"/>
      <c r="F23" s="87"/>
    </row>
    <row r="24" spans="1:11">
      <c r="A24" s="88" t="s">
        <v>76</v>
      </c>
      <c r="B24" s="89">
        <v>70</v>
      </c>
      <c r="C24"/>
      <c r="D24" s="190" t="s">
        <v>63</v>
      </c>
      <c r="E24" s="190"/>
      <c r="F24" s="154">
        <v>28.6</v>
      </c>
      <c r="G24" s="155">
        <v>23.4</v>
      </c>
      <c r="H24" s="155">
        <v>18.600000000000001</v>
      </c>
      <c r="I24" s="155"/>
      <c r="J24" s="155"/>
      <c r="K24" s="155"/>
    </row>
    <row r="25" spans="1:11">
      <c r="A25" s="90" t="s">
        <v>77</v>
      </c>
      <c r="B25" s="91">
        <v>14</v>
      </c>
      <c r="C25"/>
      <c r="D25" s="190" t="s">
        <v>65</v>
      </c>
      <c r="E25" s="190"/>
      <c r="F25" s="154">
        <v>15.7</v>
      </c>
      <c r="G25" s="155">
        <v>11.4</v>
      </c>
      <c r="H25" s="155">
        <v>9</v>
      </c>
      <c r="I25" s="155"/>
      <c r="J25" s="155"/>
      <c r="K25" s="155"/>
    </row>
    <row r="26" spans="1:11">
      <c r="A26" s="90" t="s">
        <v>78</v>
      </c>
      <c r="B26" s="91">
        <v>27</v>
      </c>
      <c r="C26"/>
      <c r="D26" s="190" t="s">
        <v>67</v>
      </c>
      <c r="E26" s="190"/>
      <c r="F26" s="154">
        <v>18.2</v>
      </c>
      <c r="G26" s="155">
        <v>16.899999999999999</v>
      </c>
      <c r="H26" s="155">
        <v>13</v>
      </c>
      <c r="I26" s="155"/>
      <c r="J26" s="155"/>
      <c r="K26" s="155"/>
    </row>
    <row r="27" spans="1:11">
      <c r="A27" s="90" t="s">
        <v>79</v>
      </c>
      <c r="B27" s="91">
        <v>37.6</v>
      </c>
      <c r="C27"/>
      <c r="D27" s="190" t="s">
        <v>70</v>
      </c>
      <c r="E27" s="190"/>
      <c r="F27" s="156">
        <v>0.8</v>
      </c>
      <c r="G27" s="157">
        <v>0.8</v>
      </c>
      <c r="H27" s="157">
        <v>0.8</v>
      </c>
      <c r="I27" s="157"/>
      <c r="J27" s="157"/>
      <c r="K27" s="157"/>
    </row>
    <row r="28" spans="1:11">
      <c r="A28" s="82" t="s">
        <v>80</v>
      </c>
      <c r="B28" s="92">
        <f>((B25*B26*B27)+((B26/TAN(RADIANS(B24)))*B26*B27/2))/1000</f>
        <v>19.201084854665158</v>
      </c>
      <c r="C28"/>
      <c r="D28" s="191" t="s">
        <v>72</v>
      </c>
      <c r="E28" s="191"/>
      <c r="F28" s="153">
        <v>5.49</v>
      </c>
      <c r="G28" s="153">
        <v>2.93</v>
      </c>
      <c r="H28" s="153">
        <v>1.43</v>
      </c>
      <c r="I28" s="153"/>
      <c r="J28" s="153"/>
      <c r="K28" s="153"/>
    </row>
    <row r="29" spans="1:11">
      <c r="A29" s="93"/>
      <c r="B29" s="94"/>
    </row>
    <row r="30" spans="1:11">
      <c r="A30" s="93"/>
      <c r="B30" s="94"/>
    </row>
    <row r="31" spans="1:11">
      <c r="A31" s="93"/>
      <c r="B31" s="94"/>
    </row>
    <row r="32" spans="1:11">
      <c r="A32" s="95"/>
      <c r="B32" s="96"/>
    </row>
  </sheetData>
  <mergeCells count="22">
    <mergeCell ref="D24:E24"/>
    <mergeCell ref="D25:E25"/>
    <mergeCell ref="D26:E26"/>
    <mergeCell ref="D27:E27"/>
    <mergeCell ref="D28:E28"/>
    <mergeCell ref="A18:B18"/>
    <mergeCell ref="H18:I20"/>
    <mergeCell ref="A19:B19"/>
    <mergeCell ref="A20:B20"/>
    <mergeCell ref="A22:B22"/>
    <mergeCell ref="D22:E22"/>
    <mergeCell ref="B10:C10"/>
    <mergeCell ref="A17:B17"/>
    <mergeCell ref="A1:B1"/>
    <mergeCell ref="A3:C3"/>
    <mergeCell ref="E3:F3"/>
    <mergeCell ref="H3:I3"/>
    <mergeCell ref="A13:C13"/>
    <mergeCell ref="E13:F13"/>
    <mergeCell ref="H13:I13"/>
    <mergeCell ref="A15:B15"/>
    <mergeCell ref="A16:B16"/>
  </mergeCells>
  <pageMargins left="0" right="0" top="0.39409448818897641" bottom="0.39409448818897641" header="0" footer="0"/>
  <pageSetup paperSize="0" fitToWidth="0" fitToHeight="0" pageOrder="overThenDown" orientation="landscape" horizontalDpi="0" verticalDpi="0" copies="0"/>
  <headerFooter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selection sqref="A1:B1"/>
    </sheetView>
  </sheetViews>
  <sheetFormatPr baseColWidth="10" defaultRowHeight="14.25"/>
  <cols>
    <col min="1" max="1" width="13.5" style="97" bestFit="1" customWidth="1"/>
    <col min="2" max="3" width="11.75" style="97" customWidth="1"/>
    <col min="4" max="4" width="13.5" style="97" bestFit="1" customWidth="1"/>
    <col min="5" max="6" width="11.75" style="97" customWidth="1"/>
    <col min="7" max="7" width="13.75" style="97" customWidth="1"/>
    <col min="8" max="8" width="11.75" style="97" customWidth="1"/>
    <col min="9" max="9" width="14.75" style="97" customWidth="1"/>
    <col min="10" max="1024" width="11.75" style="97" customWidth="1"/>
  </cols>
  <sheetData>
    <row r="1" spans="1:1024" ht="26.25">
      <c r="A1" s="192" t="s">
        <v>81</v>
      </c>
      <c r="B1" s="192"/>
    </row>
    <row r="3" spans="1:1024">
      <c r="A3" s="98" t="s">
        <v>82</v>
      </c>
      <c r="B3" s="2" t="s">
        <v>83</v>
      </c>
      <c r="C3" s="1" t="s">
        <v>84</v>
      </c>
      <c r="D3" s="1" t="s">
        <v>85</v>
      </c>
      <c r="E3" s="1" t="s">
        <v>86</v>
      </c>
    </row>
    <row r="4" spans="1:1024">
      <c r="A4" s="3" t="s">
        <v>87</v>
      </c>
      <c r="B4" s="99">
        <v>5.7</v>
      </c>
      <c r="C4" s="100">
        <f>343/(2*B4)</f>
        <v>30.087719298245613</v>
      </c>
      <c r="D4" s="100">
        <f>343/B4</f>
        <v>60.175438596491226</v>
      </c>
      <c r="E4" s="100">
        <f>1029/(2*B4)</f>
        <v>90.263157894736835</v>
      </c>
      <c r="F4" s="102"/>
    </row>
    <row r="5" spans="1:1024">
      <c r="A5" s="1" t="s">
        <v>88</v>
      </c>
      <c r="B5" s="101">
        <v>4.5</v>
      </c>
      <c r="C5" s="100">
        <f>343/(2*B5)</f>
        <v>38.111111111111114</v>
      </c>
      <c r="D5" s="100">
        <f>343/B5</f>
        <v>76.222222222222229</v>
      </c>
      <c r="E5" s="100">
        <f>1029/(2*B5)</f>
        <v>114.33333333333333</v>
      </c>
      <c r="F5" s="102"/>
    </row>
    <row r="6" spans="1:1024">
      <c r="A6" s="217" t="s">
        <v>89</v>
      </c>
      <c r="B6" s="218">
        <v>2.9</v>
      </c>
      <c r="C6" s="100">
        <f>343/(2*B6)</f>
        <v>59.137931034482762</v>
      </c>
      <c r="D6" s="100">
        <f>343/B6</f>
        <v>118.27586206896552</v>
      </c>
      <c r="E6" s="100">
        <f>1029/(2*B6)</f>
        <v>177.41379310344828</v>
      </c>
      <c r="F6" s="102"/>
    </row>
    <row r="7" spans="1:1024">
      <c r="A7" s="219" t="s">
        <v>90</v>
      </c>
      <c r="B7" s="220">
        <f>B4*B5</f>
        <v>25.650000000000002</v>
      </c>
    </row>
    <row r="8" spans="1:1024">
      <c r="A8" s="219" t="s">
        <v>91</v>
      </c>
      <c r="B8" s="220">
        <f>B7*B6</f>
        <v>74.385000000000005</v>
      </c>
    </row>
    <row r="10" spans="1:1024" ht="20.25">
      <c r="A10" s="193" t="s">
        <v>92</v>
      </c>
      <c r="B10" s="193"/>
      <c r="D10" s="221" t="s">
        <v>93</v>
      </c>
      <c r="E10" s="221"/>
      <c r="AME10"/>
      <c r="AMF10"/>
      <c r="AMG10"/>
      <c r="AMH10"/>
      <c r="AMI10"/>
      <c r="AMJ10"/>
    </row>
    <row r="11" spans="1:1024">
      <c r="AME11"/>
      <c r="AMF11"/>
      <c r="AMG11"/>
      <c r="AMH11"/>
      <c r="AMI11"/>
      <c r="AMJ11"/>
    </row>
    <row r="12" spans="1:1024">
      <c r="A12" s="105" t="s">
        <v>94</v>
      </c>
      <c r="B12" s="106">
        <v>1000</v>
      </c>
      <c r="D12" s="105" t="s">
        <v>95</v>
      </c>
      <c r="E12" s="106">
        <v>34.299999999999997</v>
      </c>
      <c r="F12" s="104"/>
      <c r="AME12"/>
      <c r="AMF12"/>
      <c r="AMG12"/>
      <c r="AMH12"/>
      <c r="AMI12"/>
      <c r="AMJ12"/>
    </row>
    <row r="13" spans="1:1024">
      <c r="A13" s="105" t="s">
        <v>95</v>
      </c>
      <c r="B13" s="107">
        <f>343/B12*100</f>
        <v>34.300000000000004</v>
      </c>
      <c r="D13" s="105" t="s">
        <v>94</v>
      </c>
      <c r="E13" s="103">
        <f>343/(E12/100)</f>
        <v>1000.0000000000001</v>
      </c>
      <c r="F13" s="104"/>
      <c r="AME13"/>
      <c r="AMF13"/>
      <c r="AMG13"/>
      <c r="AMH13"/>
      <c r="AMI13"/>
      <c r="AMJ13"/>
    </row>
    <row r="14" spans="1:1024">
      <c r="A14" s="105" t="s">
        <v>96</v>
      </c>
      <c r="B14" s="107">
        <f>B13/2</f>
        <v>17.150000000000002</v>
      </c>
      <c r="C14" s="104"/>
      <c r="D14" s="104"/>
      <c r="E14" s="104"/>
      <c r="F14" s="104"/>
      <c r="AME14"/>
      <c r="AMF14"/>
      <c r="AMG14"/>
      <c r="AMH14"/>
      <c r="AMI14"/>
      <c r="AMJ14"/>
    </row>
    <row r="15" spans="1:1024">
      <c r="A15" s="104"/>
      <c r="B15" s="104"/>
      <c r="C15" s="104"/>
      <c r="D15" s="104"/>
      <c r="E15" s="104"/>
      <c r="F15" s="104"/>
      <c r="AME15"/>
      <c r="AMF15"/>
      <c r="AMG15"/>
      <c r="AMH15"/>
      <c r="AMI15"/>
      <c r="AMJ15"/>
    </row>
    <row r="16" spans="1:1024">
      <c r="A16" s="104"/>
      <c r="B16" s="104"/>
      <c r="C16" s="104"/>
      <c r="D16" s="104"/>
      <c r="E16" s="104"/>
      <c r="F16" s="104"/>
      <c r="AME16"/>
      <c r="AMF16"/>
      <c r="AMG16"/>
      <c r="AMH16"/>
      <c r="AMI16"/>
      <c r="AMJ16"/>
    </row>
    <row r="17" spans="4:12">
      <c r="D17" s="104"/>
      <c r="E17" s="104"/>
      <c r="F17" s="104"/>
      <c r="G17" s="104"/>
      <c r="H17" s="104"/>
      <c r="I17" s="104"/>
      <c r="J17" s="104"/>
      <c r="K17" s="104"/>
      <c r="L17" s="104"/>
    </row>
    <row r="18" spans="4:12">
      <c r="D18" s="104"/>
      <c r="E18" s="104"/>
      <c r="F18" s="104"/>
      <c r="G18" s="104"/>
      <c r="H18" s="104"/>
      <c r="I18" s="104"/>
      <c r="J18" s="104"/>
      <c r="K18" s="104"/>
      <c r="L18" s="104"/>
    </row>
    <row r="19" spans="4:12">
      <c r="D19" s="104"/>
      <c r="E19" s="104"/>
      <c r="F19" s="104"/>
      <c r="G19" s="104"/>
      <c r="H19" s="104"/>
      <c r="I19" s="104"/>
      <c r="J19" s="104"/>
      <c r="K19" s="104"/>
      <c r="L19" s="104"/>
    </row>
    <row r="20" spans="4:12">
      <c r="D20" s="104"/>
      <c r="E20" s="104"/>
      <c r="F20" s="104"/>
      <c r="G20" s="104"/>
      <c r="H20" s="104"/>
      <c r="I20" s="104"/>
      <c r="J20" s="104"/>
      <c r="K20" s="104"/>
      <c r="L20" s="104"/>
    </row>
    <row r="21" spans="4:12">
      <c r="D21" s="104"/>
      <c r="E21" s="104"/>
      <c r="F21" s="104"/>
      <c r="G21" s="104"/>
      <c r="H21" s="104"/>
      <c r="I21" s="104"/>
      <c r="J21" s="104"/>
      <c r="K21" s="104"/>
      <c r="L21" s="104"/>
    </row>
    <row r="22" spans="4:12">
      <c r="D22" s="104"/>
      <c r="E22" s="104"/>
      <c r="F22" s="104"/>
      <c r="G22" s="104"/>
      <c r="H22" s="104"/>
      <c r="I22" s="104"/>
      <c r="J22" s="104"/>
      <c r="K22" s="104"/>
      <c r="L22" s="104"/>
    </row>
    <row r="23" spans="4:12">
      <c r="D23" s="104"/>
      <c r="E23" s="104"/>
      <c r="F23" s="104"/>
      <c r="G23" s="104"/>
      <c r="H23" s="104"/>
      <c r="I23" s="104"/>
      <c r="J23" s="104"/>
      <c r="K23" s="104"/>
      <c r="L23" s="104"/>
    </row>
    <row r="24" spans="4:12">
      <c r="D24" s="104"/>
      <c r="E24" s="104"/>
      <c r="F24" s="104"/>
      <c r="G24" s="104"/>
      <c r="H24" s="104"/>
      <c r="I24" s="104"/>
      <c r="J24" s="104"/>
      <c r="K24" s="104"/>
      <c r="L24" s="104"/>
    </row>
    <row r="25" spans="4:12">
      <c r="D25" s="104"/>
      <c r="E25" s="104"/>
      <c r="F25" s="104"/>
      <c r="G25" s="104"/>
      <c r="H25" s="104"/>
      <c r="I25" s="104"/>
      <c r="J25" s="104"/>
      <c r="K25" s="104"/>
      <c r="L25" s="104"/>
    </row>
    <row r="26" spans="4:12">
      <c r="D26" s="104"/>
      <c r="E26" s="104"/>
      <c r="F26" s="104"/>
      <c r="G26" s="104"/>
      <c r="H26" s="104"/>
      <c r="I26" s="104"/>
      <c r="J26" s="104"/>
      <c r="K26" s="104"/>
      <c r="L26" s="104"/>
    </row>
    <row r="27" spans="4:12">
      <c r="D27" s="104"/>
      <c r="E27" s="104"/>
      <c r="F27" s="104"/>
      <c r="G27" s="104"/>
      <c r="H27" s="104"/>
      <c r="I27" s="104"/>
      <c r="J27" s="104"/>
      <c r="K27" s="104"/>
      <c r="L27" s="104"/>
    </row>
    <row r="28" spans="4:12">
      <c r="D28" s="104"/>
      <c r="E28" s="104"/>
      <c r="F28" s="104"/>
      <c r="G28" s="104"/>
      <c r="H28" s="104"/>
      <c r="I28" s="104"/>
      <c r="J28" s="104"/>
      <c r="K28" s="104"/>
      <c r="L28" s="104"/>
    </row>
    <row r="29" spans="4:12">
      <c r="D29" s="104"/>
      <c r="E29" s="104"/>
      <c r="F29" s="104"/>
      <c r="G29" s="104"/>
      <c r="H29" s="104"/>
      <c r="I29" s="104"/>
      <c r="J29" s="104"/>
      <c r="K29" s="104"/>
      <c r="L29" s="104"/>
    </row>
    <row r="30" spans="4:12">
      <c r="D30" s="104"/>
      <c r="E30" s="104"/>
      <c r="F30" s="104"/>
      <c r="G30" s="104"/>
      <c r="H30" s="104"/>
      <c r="I30" s="104"/>
      <c r="J30" s="104"/>
      <c r="K30" s="104"/>
      <c r="L30" s="104"/>
    </row>
    <row r="31" spans="4:12">
      <c r="D31" s="104"/>
      <c r="E31" s="104"/>
      <c r="F31" s="104"/>
      <c r="G31" s="104"/>
      <c r="H31" s="104"/>
      <c r="I31" s="104"/>
      <c r="J31" s="104"/>
      <c r="K31" s="104"/>
      <c r="L31" s="104"/>
    </row>
    <row r="32" spans="4:12">
      <c r="D32" s="104"/>
      <c r="E32" s="104"/>
      <c r="F32" s="104"/>
      <c r="G32" s="104"/>
      <c r="H32" s="104"/>
      <c r="I32" s="104"/>
      <c r="J32" s="104"/>
      <c r="K32" s="104"/>
      <c r="L32" s="104"/>
    </row>
    <row r="33" spans="4:12">
      <c r="D33" s="104"/>
      <c r="E33" s="104"/>
      <c r="F33" s="104"/>
      <c r="G33" s="104"/>
      <c r="H33" s="104"/>
      <c r="I33" s="104"/>
      <c r="J33" s="104"/>
      <c r="K33" s="104"/>
      <c r="L33" s="104"/>
    </row>
    <row r="34" spans="4:12">
      <c r="D34" s="104"/>
      <c r="E34" s="104"/>
      <c r="F34" s="104"/>
      <c r="G34" s="104"/>
      <c r="H34" s="104"/>
      <c r="I34" s="104"/>
      <c r="J34" s="104"/>
      <c r="K34" s="104"/>
      <c r="L34" s="104"/>
    </row>
    <row r="35" spans="4:12">
      <c r="D35" s="104"/>
      <c r="E35" s="104"/>
      <c r="F35" s="104"/>
      <c r="G35" s="104"/>
      <c r="H35" s="104"/>
      <c r="I35" s="104"/>
      <c r="J35" s="104"/>
      <c r="K35" s="104"/>
      <c r="L35" s="104"/>
    </row>
    <row r="36" spans="4:12">
      <c r="D36" s="104"/>
      <c r="E36" s="104"/>
      <c r="F36" s="104"/>
      <c r="G36" s="104"/>
      <c r="H36" s="104"/>
      <c r="I36" s="104"/>
      <c r="J36" s="104"/>
      <c r="K36" s="104"/>
      <c r="L36" s="104"/>
    </row>
    <row r="37" spans="4:12">
      <c r="D37" s="104"/>
      <c r="E37" s="104"/>
      <c r="F37" s="104"/>
      <c r="G37" s="104"/>
      <c r="H37" s="104"/>
      <c r="I37" s="104"/>
      <c r="J37" s="104"/>
      <c r="K37" s="104"/>
      <c r="L37" s="104"/>
    </row>
    <row r="38" spans="4:12">
      <c r="D38" s="104"/>
      <c r="E38" s="104"/>
      <c r="F38" s="104"/>
      <c r="G38" s="104"/>
      <c r="H38" s="104"/>
      <c r="I38" s="104"/>
      <c r="J38" s="104"/>
      <c r="K38" s="104"/>
      <c r="L38" s="104"/>
    </row>
    <row r="39" spans="4:12">
      <c r="D39" s="104"/>
      <c r="E39" s="104"/>
      <c r="F39" s="104"/>
      <c r="G39" s="104"/>
      <c r="H39" s="104"/>
      <c r="I39" s="104"/>
      <c r="J39" s="104"/>
      <c r="K39" s="104"/>
      <c r="L39" s="104"/>
    </row>
    <row r="40" spans="4:12">
      <c r="D40" s="104"/>
      <c r="E40" s="104"/>
      <c r="F40" s="104"/>
      <c r="G40" s="104"/>
      <c r="H40" s="104"/>
      <c r="I40" s="104"/>
      <c r="J40" s="104"/>
      <c r="K40" s="104"/>
      <c r="L40" s="104"/>
    </row>
    <row r="41" spans="4:12">
      <c r="D41" s="104"/>
      <c r="E41" s="104"/>
      <c r="F41" s="104"/>
      <c r="G41" s="104"/>
      <c r="H41" s="104"/>
      <c r="I41" s="104"/>
      <c r="J41" s="104"/>
      <c r="K41" s="104"/>
      <c r="L41" s="104"/>
    </row>
    <row r="42" spans="4:12">
      <c r="D42" s="104"/>
      <c r="E42" s="104"/>
      <c r="F42" s="104"/>
      <c r="G42" s="104"/>
      <c r="H42" s="104"/>
      <c r="I42" s="104"/>
      <c r="J42" s="104"/>
      <c r="K42" s="104"/>
      <c r="L42" s="104"/>
    </row>
    <row r="43" spans="4:12">
      <c r="D43" s="104"/>
      <c r="E43" s="104"/>
      <c r="F43" s="104"/>
      <c r="G43" s="104"/>
      <c r="H43" s="104"/>
      <c r="I43" s="104"/>
      <c r="J43" s="104"/>
      <c r="K43" s="104"/>
      <c r="L43" s="104"/>
    </row>
    <row r="44" spans="4:12">
      <c r="D44" s="104"/>
      <c r="E44" s="104"/>
      <c r="F44" s="104"/>
      <c r="G44" s="104"/>
      <c r="H44" s="104"/>
      <c r="I44" s="104"/>
      <c r="J44" s="104"/>
      <c r="K44" s="104"/>
      <c r="L44" s="104"/>
    </row>
  </sheetData>
  <mergeCells count="2">
    <mergeCell ref="A1:B1"/>
    <mergeCell ref="A10:B10"/>
  </mergeCell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>
      <selection sqref="A1:J1"/>
    </sheetView>
  </sheetViews>
  <sheetFormatPr baseColWidth="10" defaultRowHeight="14.25"/>
  <cols>
    <col min="1" max="11" width="11.75" style="109" customWidth="1"/>
    <col min="12" max="1024" width="10.625" style="109" customWidth="1"/>
  </cols>
  <sheetData>
    <row r="1" spans="1:11" ht="26.25">
      <c r="A1" s="194" t="s">
        <v>97</v>
      </c>
      <c r="B1" s="194"/>
      <c r="C1" s="194"/>
      <c r="D1" s="194"/>
      <c r="E1" s="194"/>
      <c r="F1" s="194"/>
      <c r="G1" s="194"/>
      <c r="H1" s="194"/>
      <c r="I1" s="194"/>
      <c r="J1" s="194"/>
      <c r="K1" s="108"/>
    </row>
    <row r="2" spans="1:11">
      <c r="A2" s="110"/>
      <c r="B2" s="111"/>
      <c r="C2" s="195" t="s">
        <v>31</v>
      </c>
      <c r="D2" s="111"/>
      <c r="E2" s="196" t="s">
        <v>32</v>
      </c>
      <c r="F2" s="112"/>
      <c r="G2" s="196" t="s">
        <v>7</v>
      </c>
      <c r="H2" s="112"/>
      <c r="I2" s="197" t="s">
        <v>7</v>
      </c>
      <c r="J2" s="113"/>
    </row>
    <row r="3" spans="1:11" ht="15">
      <c r="A3" s="114" t="s">
        <v>98</v>
      </c>
      <c r="B3" s="115" t="s">
        <v>99</v>
      </c>
      <c r="C3" s="195"/>
      <c r="D3" s="116" t="s">
        <v>100</v>
      </c>
      <c r="E3" s="196"/>
      <c r="F3" s="117" t="s">
        <v>100</v>
      </c>
      <c r="G3" s="196"/>
      <c r="H3" s="118" t="s">
        <v>100</v>
      </c>
      <c r="I3" s="197"/>
      <c r="J3" s="119" t="s">
        <v>100</v>
      </c>
    </row>
    <row r="4" spans="1:11" ht="15">
      <c r="A4" s="120">
        <v>20</v>
      </c>
      <c r="B4" s="121">
        <v>23</v>
      </c>
      <c r="C4" s="122">
        <v>66.7</v>
      </c>
      <c r="D4" s="123">
        <f t="shared" ref="D4:D12" si="0">SUM(B4+C4)</f>
        <v>89.7</v>
      </c>
      <c r="E4" s="124">
        <v>73</v>
      </c>
      <c r="F4" s="125">
        <f t="shared" ref="F4:F12" si="1">SUM(B4+E4)</f>
        <v>96</v>
      </c>
      <c r="G4" s="124">
        <v>20</v>
      </c>
      <c r="H4" s="125">
        <f t="shared" ref="H4:H12" si="2">SUM(B4+G4)</f>
        <v>43</v>
      </c>
      <c r="I4" s="124">
        <v>20</v>
      </c>
      <c r="J4" s="125">
        <f t="shared" ref="J4:J12" si="3">SUM(B4+I4)</f>
        <v>43</v>
      </c>
    </row>
    <row r="5" spans="1:11" ht="15">
      <c r="A5" s="126">
        <v>30</v>
      </c>
      <c r="B5" s="127">
        <v>22</v>
      </c>
      <c r="C5" s="128">
        <v>80.2</v>
      </c>
      <c r="D5" s="129">
        <f t="shared" si="0"/>
        <v>102.2</v>
      </c>
      <c r="E5" s="130">
        <v>79</v>
      </c>
      <c r="F5" s="131">
        <f t="shared" si="1"/>
        <v>101</v>
      </c>
      <c r="G5" s="130">
        <v>20</v>
      </c>
      <c r="H5" s="131">
        <f t="shared" si="2"/>
        <v>42</v>
      </c>
      <c r="I5" s="132">
        <v>20</v>
      </c>
      <c r="J5" s="133">
        <f t="shared" si="3"/>
        <v>42</v>
      </c>
    </row>
    <row r="6" spans="1:11" ht="15">
      <c r="A6" s="134">
        <v>40</v>
      </c>
      <c r="B6" s="121">
        <v>20</v>
      </c>
      <c r="C6" s="122">
        <v>87</v>
      </c>
      <c r="D6" s="123">
        <f t="shared" si="0"/>
        <v>107</v>
      </c>
      <c r="E6" s="135">
        <v>83</v>
      </c>
      <c r="F6" s="136">
        <f t="shared" si="1"/>
        <v>103</v>
      </c>
      <c r="G6" s="135">
        <v>20</v>
      </c>
      <c r="H6" s="136">
        <f t="shared" si="2"/>
        <v>40</v>
      </c>
      <c r="I6" s="135">
        <v>20</v>
      </c>
      <c r="J6" s="125">
        <f t="shared" si="3"/>
        <v>40</v>
      </c>
    </row>
    <row r="7" spans="1:11" ht="15">
      <c r="A7" s="137">
        <v>50</v>
      </c>
      <c r="B7" s="138">
        <v>20</v>
      </c>
      <c r="C7" s="139">
        <v>87.8</v>
      </c>
      <c r="D7" s="140">
        <f t="shared" si="0"/>
        <v>107.8</v>
      </c>
      <c r="E7" s="141">
        <v>85.5</v>
      </c>
      <c r="F7" s="142">
        <f t="shared" si="1"/>
        <v>105.5</v>
      </c>
      <c r="G7" s="141">
        <v>20</v>
      </c>
      <c r="H7" s="142">
        <f t="shared" si="2"/>
        <v>40</v>
      </c>
      <c r="I7" s="141">
        <v>20</v>
      </c>
      <c r="J7" s="143">
        <f t="shared" si="3"/>
        <v>40</v>
      </c>
    </row>
    <row r="8" spans="1:11" ht="15">
      <c r="A8" s="134">
        <v>60</v>
      </c>
      <c r="B8" s="121">
        <v>16</v>
      </c>
      <c r="C8" s="122">
        <v>87.7</v>
      </c>
      <c r="D8" s="123">
        <f t="shared" si="0"/>
        <v>103.7</v>
      </c>
      <c r="E8" s="135">
        <v>86.8</v>
      </c>
      <c r="F8" s="136">
        <f t="shared" si="1"/>
        <v>102.8</v>
      </c>
      <c r="G8" s="135">
        <v>20</v>
      </c>
      <c r="H8" s="136">
        <f t="shared" si="2"/>
        <v>36</v>
      </c>
      <c r="I8" s="135">
        <v>20</v>
      </c>
      <c r="J8" s="125">
        <f t="shared" si="3"/>
        <v>36</v>
      </c>
    </row>
    <row r="9" spans="1:11" ht="15">
      <c r="A9" s="126">
        <v>70</v>
      </c>
      <c r="B9" s="127">
        <v>14</v>
      </c>
      <c r="C9" s="128">
        <v>87.5</v>
      </c>
      <c r="D9" s="129">
        <f t="shared" si="0"/>
        <v>101.5</v>
      </c>
      <c r="E9" s="130">
        <v>87</v>
      </c>
      <c r="F9" s="131">
        <f t="shared" si="1"/>
        <v>101</v>
      </c>
      <c r="G9" s="130">
        <v>20</v>
      </c>
      <c r="H9" s="131">
        <f t="shared" si="2"/>
        <v>34</v>
      </c>
      <c r="I9" s="130">
        <v>20</v>
      </c>
      <c r="J9" s="133">
        <f t="shared" si="3"/>
        <v>34</v>
      </c>
    </row>
    <row r="10" spans="1:11" ht="15">
      <c r="A10" s="134">
        <v>80</v>
      </c>
      <c r="B10" s="121">
        <v>11</v>
      </c>
      <c r="C10" s="122">
        <v>86.5</v>
      </c>
      <c r="D10" s="123">
        <f t="shared" si="0"/>
        <v>97.5</v>
      </c>
      <c r="E10" s="135">
        <v>86.5</v>
      </c>
      <c r="F10" s="136">
        <f t="shared" si="1"/>
        <v>97.5</v>
      </c>
      <c r="G10" s="135">
        <v>20</v>
      </c>
      <c r="H10" s="136">
        <f t="shared" si="2"/>
        <v>31</v>
      </c>
      <c r="I10" s="135">
        <v>20</v>
      </c>
      <c r="J10" s="125">
        <f t="shared" si="3"/>
        <v>31</v>
      </c>
    </row>
    <row r="11" spans="1:11" ht="15">
      <c r="A11" s="126">
        <v>90</v>
      </c>
      <c r="B11" s="127">
        <v>7</v>
      </c>
      <c r="C11" s="128">
        <v>85.5</v>
      </c>
      <c r="D11" s="129">
        <f t="shared" si="0"/>
        <v>92.5</v>
      </c>
      <c r="E11" s="130">
        <v>85.5</v>
      </c>
      <c r="F11" s="131">
        <f t="shared" si="1"/>
        <v>92.5</v>
      </c>
      <c r="G11" s="130">
        <v>20</v>
      </c>
      <c r="H11" s="131">
        <f t="shared" si="2"/>
        <v>27</v>
      </c>
      <c r="I11" s="130">
        <v>20</v>
      </c>
      <c r="J11" s="133">
        <f t="shared" si="3"/>
        <v>27</v>
      </c>
    </row>
    <row r="12" spans="1:11" ht="15">
      <c r="A12" s="134">
        <v>100</v>
      </c>
      <c r="B12" s="121">
        <v>8</v>
      </c>
      <c r="C12" s="122">
        <v>83.7</v>
      </c>
      <c r="D12" s="123">
        <f t="shared" si="0"/>
        <v>91.7</v>
      </c>
      <c r="E12" s="135">
        <v>83.7</v>
      </c>
      <c r="F12" s="136">
        <f t="shared" si="1"/>
        <v>91.7</v>
      </c>
      <c r="G12" s="135">
        <v>20</v>
      </c>
      <c r="H12" s="136">
        <f t="shared" si="2"/>
        <v>28</v>
      </c>
      <c r="I12" s="135">
        <v>20</v>
      </c>
      <c r="J12" s="125">
        <f t="shared" si="3"/>
        <v>28</v>
      </c>
    </row>
    <row r="13" spans="1:11">
      <c r="A13" s="110"/>
      <c r="B13" s="111"/>
      <c r="C13" s="144"/>
      <c r="D13" s="145"/>
      <c r="E13" s="146"/>
      <c r="F13" s="146"/>
      <c r="G13" s="146"/>
      <c r="H13" s="146"/>
      <c r="I13" s="146"/>
      <c r="J13" s="147"/>
    </row>
    <row r="14" spans="1:11">
      <c r="A14" s="222"/>
      <c r="B14" s="223"/>
      <c r="C14" s="112"/>
      <c r="D14" s="112"/>
      <c r="E14" s="112"/>
      <c r="F14" s="112"/>
      <c r="G14" s="113"/>
      <c r="H14" s="112"/>
      <c r="I14" s="112"/>
      <c r="J14" s="113"/>
    </row>
    <row r="15" spans="1:11">
      <c r="A15" s="222"/>
      <c r="B15" s="224"/>
      <c r="C15" s="112"/>
      <c r="D15" s="149"/>
      <c r="E15" s="112"/>
      <c r="F15" s="112"/>
      <c r="G15" s="113"/>
      <c r="H15" s="112"/>
      <c r="I15" s="112"/>
      <c r="J15" s="113"/>
    </row>
    <row r="16" spans="1:11">
      <c r="A16" s="222"/>
      <c r="B16" s="225"/>
      <c r="C16" s="112"/>
      <c r="D16" s="149"/>
      <c r="E16" s="112"/>
      <c r="F16" s="112"/>
      <c r="G16" s="113"/>
      <c r="H16" s="112"/>
      <c r="I16" s="112"/>
      <c r="J16" s="113"/>
    </row>
    <row r="17" spans="1:10">
      <c r="A17" s="222"/>
      <c r="B17" s="225"/>
      <c r="C17" s="112"/>
      <c r="D17" s="149"/>
      <c r="E17" s="112"/>
      <c r="F17" s="112"/>
      <c r="G17" s="113"/>
      <c r="H17" s="112"/>
      <c r="I17" s="112"/>
      <c r="J17" s="113"/>
    </row>
    <row r="18" spans="1:10">
      <c r="A18" s="222"/>
      <c r="B18" s="225"/>
      <c r="C18" s="112"/>
      <c r="D18" s="149"/>
      <c r="E18" s="112"/>
      <c r="F18" s="112"/>
      <c r="G18" s="113"/>
      <c r="H18" s="112"/>
      <c r="I18" s="112"/>
      <c r="J18" s="113"/>
    </row>
    <row r="19" spans="1:10">
      <c r="A19" s="222"/>
      <c r="B19" s="225"/>
      <c r="C19" s="112"/>
      <c r="D19" s="149"/>
      <c r="E19" s="112"/>
      <c r="F19" s="112"/>
      <c r="G19" s="113"/>
      <c r="H19" s="112"/>
      <c r="I19" s="112"/>
      <c r="J19" s="113"/>
    </row>
    <row r="20" spans="1:10">
      <c r="A20" s="112"/>
      <c r="B20" s="226"/>
      <c r="C20" s="112"/>
      <c r="D20" s="111"/>
      <c r="E20" s="112"/>
      <c r="F20" s="112"/>
      <c r="G20" s="113"/>
      <c r="H20" s="112"/>
      <c r="I20" s="112"/>
      <c r="J20" s="113"/>
    </row>
    <row r="21" spans="1:10">
      <c r="A21" s="222"/>
      <c r="B21" s="225"/>
      <c r="C21" s="112"/>
      <c r="D21" s="149"/>
      <c r="E21" s="112"/>
      <c r="F21" s="112"/>
      <c r="G21" s="113"/>
      <c r="H21" s="112"/>
      <c r="I21" s="112"/>
      <c r="J21" s="113"/>
    </row>
    <row r="22" spans="1:10">
      <c r="A22" s="148"/>
      <c r="B22" s="112"/>
      <c r="C22" s="148"/>
      <c r="D22" s="112"/>
      <c r="E22" s="112"/>
      <c r="F22" s="112"/>
      <c r="G22" s="113"/>
      <c r="H22" s="112"/>
      <c r="I22" s="112"/>
      <c r="J22" s="113"/>
    </row>
    <row r="23" spans="1:10">
      <c r="A23" s="148"/>
      <c r="B23" s="112"/>
      <c r="C23" s="148"/>
      <c r="D23" s="112"/>
      <c r="E23" s="112"/>
      <c r="F23" s="112"/>
      <c r="G23" s="113"/>
      <c r="H23" s="112"/>
      <c r="I23" s="112"/>
      <c r="J23" s="113"/>
    </row>
    <row r="24" spans="1:10">
      <c r="A24" s="148"/>
      <c r="B24" s="112"/>
      <c r="C24" s="148"/>
      <c r="D24" s="112"/>
      <c r="E24" s="112"/>
      <c r="F24" s="112"/>
      <c r="G24" s="113"/>
      <c r="H24" s="112"/>
      <c r="I24" s="112"/>
      <c r="J24" s="113"/>
    </row>
    <row r="25" spans="1:10">
      <c r="A25" s="110"/>
      <c r="B25" s="111"/>
      <c r="C25" s="110"/>
      <c r="D25" s="111"/>
      <c r="E25" s="112"/>
      <c r="F25" s="112"/>
      <c r="G25" s="112"/>
      <c r="H25" s="112"/>
      <c r="I25" s="112"/>
      <c r="J25" s="113"/>
    </row>
    <row r="26" spans="1:10">
      <c r="A26" s="110"/>
      <c r="B26" s="111"/>
      <c r="C26" s="110"/>
      <c r="D26" s="111"/>
      <c r="E26" s="112"/>
      <c r="F26" s="112"/>
      <c r="G26" s="112"/>
      <c r="H26" s="112"/>
      <c r="I26" s="112"/>
      <c r="J26" s="113"/>
    </row>
    <row r="27" spans="1:10">
      <c r="A27" s="110"/>
      <c r="B27" s="111"/>
      <c r="C27" s="110"/>
      <c r="D27" s="111"/>
      <c r="E27" s="112"/>
      <c r="F27" s="112"/>
      <c r="G27" s="112"/>
      <c r="H27" s="112"/>
      <c r="I27" s="112"/>
      <c r="J27" s="113"/>
    </row>
    <row r="28" spans="1:10">
      <c r="A28" s="110"/>
      <c r="B28" s="111"/>
      <c r="C28" s="110"/>
      <c r="D28" s="111"/>
      <c r="E28" s="112"/>
      <c r="F28" s="112"/>
      <c r="G28" s="112"/>
      <c r="H28" s="112"/>
      <c r="I28" s="112"/>
      <c r="J28" s="113"/>
    </row>
    <row r="29" spans="1:10">
      <c r="A29" s="110"/>
      <c r="B29" s="111"/>
      <c r="C29" s="110"/>
      <c r="D29" s="111"/>
      <c r="E29" s="112"/>
      <c r="F29" s="112"/>
      <c r="G29" s="112"/>
      <c r="H29" s="112"/>
      <c r="I29" s="112"/>
      <c r="J29" s="113"/>
    </row>
    <row r="30" spans="1:10">
      <c r="A30" s="111"/>
      <c r="B30" s="226"/>
      <c r="C30" s="150"/>
      <c r="D30" s="150"/>
      <c r="E30" s="151"/>
      <c r="F30" s="151"/>
      <c r="G30" s="151"/>
      <c r="H30" s="151"/>
      <c r="I30" s="151"/>
      <c r="J30" s="152"/>
    </row>
  </sheetData>
  <mergeCells count="5">
    <mergeCell ref="A1:J1"/>
    <mergeCell ref="C2:C3"/>
    <mergeCell ref="E2:E3"/>
    <mergeCell ref="G2:G3"/>
    <mergeCell ref="I2:I3"/>
  </mergeCell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Tools</vt:lpstr>
      <vt:lpstr>Gehäuse</vt:lpstr>
      <vt:lpstr>Raummoden</vt:lpstr>
      <vt:lpstr>Auto Pegel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</dc:creator>
  <cp:lastModifiedBy>Malte</cp:lastModifiedBy>
  <cp:revision>136</cp:revision>
  <dcterms:created xsi:type="dcterms:W3CDTF">2015-03-16T15:47:11Z</dcterms:created>
  <dcterms:modified xsi:type="dcterms:W3CDTF">2015-06-04T11:34:12Z</dcterms:modified>
</cp:coreProperties>
</file>